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IZVJEŠTAJI MF 2025.G\09. Septembar\"/>
    </mc:Choice>
  </mc:AlternateContent>
  <bookViews>
    <workbookView xWindow="0" yWindow="0" windowWidth="28470" windowHeight="12120" activeTab="3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3" l="1"/>
  <c r="D5" i="3"/>
  <c r="D18" i="3" s="1"/>
  <c r="E5" i="3"/>
  <c r="E12" i="3"/>
  <c r="E18" i="3"/>
  <c r="D54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C45" i="11" l="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E55" i="12" l="1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D4" i="2" l="1"/>
  <c r="D9" i="2"/>
  <c r="D14" i="2"/>
  <c r="D19" i="2"/>
  <c r="D33" i="2"/>
  <c r="D41" i="2"/>
  <c r="D44" i="2"/>
  <c r="D47" i="2"/>
  <c r="D51" i="2"/>
  <c r="D40" i="2" l="1"/>
  <c r="D13" i="2"/>
  <c r="D3" i="2" s="1"/>
  <c r="C25" i="11" l="1"/>
  <c r="C34" i="12" l="1"/>
  <c r="D34" i="12" s="1"/>
  <c r="D11" i="1" l="1"/>
  <c r="D19" i="1"/>
  <c r="D26" i="1"/>
  <c r="D36" i="1"/>
  <c r="D41" i="1"/>
  <c r="D44" i="1"/>
  <c r="D49" i="1"/>
  <c r="D60" i="1"/>
  <c r="D70" i="1"/>
  <c r="D75" i="1"/>
  <c r="D74" i="1" s="1"/>
  <c r="D84" i="1"/>
  <c r="D83" i="1" s="1"/>
  <c r="D90" i="1"/>
  <c r="D93" i="1"/>
  <c r="D96" i="1"/>
  <c r="D99" i="1"/>
  <c r="C42" i="11" l="1"/>
  <c r="C44" i="11"/>
  <c r="D59" i="1"/>
  <c r="D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18" i="7"/>
  <c r="E18" i="7"/>
  <c r="D11" i="7"/>
  <c r="D10" i="7" s="1"/>
  <c r="E11" i="7"/>
  <c r="E10" i="7" s="1"/>
  <c r="D6" i="7"/>
  <c r="E6" i="7"/>
  <c r="E5" i="7" s="1"/>
  <c r="D7" i="12" l="1"/>
  <c r="E15" i="7"/>
  <c r="D15" i="7"/>
  <c r="D60" i="2" l="1"/>
  <c r="D59" i="2" s="1"/>
  <c r="D50" i="2"/>
  <c r="C72" i="11" l="1"/>
  <c r="C15" i="11"/>
  <c r="C14" i="11"/>
  <c r="D63" i="2"/>
  <c r="C20" i="12" l="1"/>
  <c r="D20" i="12" s="1"/>
  <c r="C13" i="11"/>
  <c r="C3" i="11" s="1"/>
  <c r="C70" i="12"/>
  <c r="D70" i="12" s="1"/>
  <c r="C21" i="12"/>
  <c r="D21" i="12" s="1"/>
  <c r="C58" i="11"/>
  <c r="C28" i="11" s="1"/>
  <c r="D5" i="1"/>
  <c r="D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D3" i="1"/>
  <c r="D103" i="1" s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<sst xmlns="http://schemas.openxmlformats.org/spreadsheetml/2006/main" count="639" uniqueCount="394">
  <si>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</si>
  <si>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</si>
  <si>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</si>
  <si>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</si>
  <si>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</si>
  <si>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</si>
  <si>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</si>
  <si>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</si>
  <si>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</si>
  <si>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</si>
  <si>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</si>
  <si>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</si>
  <si>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</si>
  <si>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</si>
  <si>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</si>
  <si>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</si>
  <si>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</si>
  <si>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</si>
  <si>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</si>
  <si>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</si>
  <si>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</si>
  <si>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</si>
  <si>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</si>
  <si>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</si>
  <si>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</si>
  <si>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</si>
  <si>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</si>
  <si>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</si>
  <si>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</si>
  <si>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</si>
  <si>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</si>
  <si>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</si>
  <si>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</si>
  <si>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</si>
  <si>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</si>
  <si>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</si>
  <si>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</si>
  <si>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</si>
  <si>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</si>
  <si>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</si>
  <si>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</si>
  <si>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</si>
  <si>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</si>
  <si>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</si>
  <si>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</si>
  <si>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</si>
  <si>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</si>
  <si>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</si>
  <si>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</si>
  <si>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</si>
  <si>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</si>
  <si>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</si>
  <si>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</si>
  <si>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</si>
  <si>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</si>
  <si>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</si>
  <si>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</si>
  <si>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</si>
  <si>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</si>
  <si>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</si>
  <si>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</si>
  <si>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</si>
  <si>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</si>
  <si>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</si>
  <si>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</si>
  <si>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</si>
  <si>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</si>
  <si>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</si>
  <si>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</si>
  <si>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</si>
  <si>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</si>
  <si>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</si>
  <si>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</si>
  <si>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</si>
  <si>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</si>
  <si>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</si>
  <si>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</si>
  <si>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</si>
  <si>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</si>
  <si>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</si>
  <si>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</si>
  <si>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</si>
  <si>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</si>
  <si>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</si>
  <si>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</si>
  <si>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</si>
  <si>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</si>
  <si>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</si>
  <si>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</si>
  <si>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</si>
  <si>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</si>
  <si>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</si>
  <si>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</si>
  <si>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</si>
  <si>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</si>
  <si>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</si>
  <si>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</si>
  <si>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</si>
  <si>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</si>
  <si>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</si>
  <si>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</si>
  <si>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</si>
  <si>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</si>
  <si>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</si>
  <si>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</si>
  <si>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</si>
  <si>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</si>
  <si>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</si>
  <si>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</si>
  <si>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</si>
  <si>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</si>
  <si>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</si>
  <si>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</si>
  <si>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</si>
  <si>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</si>
  <si>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</si>
  <si>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</si>
  <si>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</si>
  <si>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</si>
  <si>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</si>
  <si>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</si>
  <si>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</si>
  <si>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</si>
  <si>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</si>
  <si>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</si>
  <si>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</si>
  <si>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</si>
  <si>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</si>
  <si>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</si>
  <si>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</si>
  <si>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</si>
  <si>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</si>
  <si>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</si>
  <si>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</si>
  <si>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</si>
  <si>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</si>
  <si>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</si>
  <si>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</si>
  <si>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</si>
  <si>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</si>
  <si>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</si>
  <si>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</si>
  <si>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</si>
  <si>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</si>
  <si>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</si>
  <si>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</si>
  <si>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</si>
  <si>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</si>
  <si>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</si>
  <si>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</si>
  <si>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</si>
  <si>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</si>
  <si>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</si>
  <si>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</si>
  <si>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</si>
  <si>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</si>
  <si>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</si>
  <si>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</si>
  <si>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</si>
  <si>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</si>
  <si>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</si>
  <si>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</si>
  <si>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</si>
  <si>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</si>
  <si>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</si>
  <si>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</si>
  <si>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</si>
  <si>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</si>
  <si>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</si>
  <si>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</si>
  <si>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</si>
  <si>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</si>
  <si>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</si>
  <si>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</si>
  <si>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</si>
  <si>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</si>
  <si>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</si>
  <si>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</si>
  <si>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</si>
  <si>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</si>
  <si>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</si>
  <si>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</si>
  <si>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</si>
  <si>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</si>
  <si>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</si>
  <si>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</si>
  <si>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</si>
  <si>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</si>
  <si>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</si>
  <si>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</si>
  <si>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</si>
  <si>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</si>
  <si>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</si>
  <si>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</si>
  <si>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</si>
  <si>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</si>
  <si>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</si>
  <si>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</si>
  <si>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</si>
  <si>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</si>
  <si>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</si>
  <si>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</si>
  <si>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</si>
  <si>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</si>
  <si>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</si>
  <si>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</si>
  <si>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</si>
  <si>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</si>
  <si>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</si>
  <si>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</si>
  <si>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</si>
  <si>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</si>
  <si>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</si>
  <si>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</si>
  <si>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</si>
  <si>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</si>
  <si>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</si>
  <si>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</si>
  <si>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</si>
  <si>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</si>
  <si>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</si>
  <si>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</si>
  <si>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</si>
  <si>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</si>
  <si>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</si>
  <si>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</si>
  <si>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</si>
  <si>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</si>
  <si>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</si>
  <si>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</si>
  <si>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</si>
  <si>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</si>
  <si>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</si>
  <si>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</si>
  <si>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</si>
  <si>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</si>
  <si>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</si>
  <si>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</si>
  <si>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</si>
  <si>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</si>
  <si>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</si>
  <si>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</si>
  <si>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</si>
  <si>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</si>
  <si>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</si>
  <si>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</si>
  <si>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</si>
  <si>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</si>
  <si>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</si>
  <si>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</si>
  <si>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</si>
  <si>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</si>
  <si>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</si>
  <si>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</si>
  <si>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</si>
  <si>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</si>
  <si>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</si>
  <si>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</si>
  <si>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</si>
  <si>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</si>
  <si>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</si>
  <si>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</si>
  <si>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</si>
  <si>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</si>
  <si>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</si>
  <si>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</si>
  <si>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</si>
  <si>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</si>
  <si>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</si>
  <si>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</si>
  <si>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</si>
  <si>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</si>
  <si>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</si>
  <si>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</si>
  <si>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</si>
  <si>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</si>
  <si>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</si>
  <si>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</si>
  <si>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</si>
  <si>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</si>
  <si>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</si>
  <si>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</si>
  <si>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</si>
  <si>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</si>
  <si>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</si>
  <si>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</si>
  <si>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</si>
  <si>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</si>
  <si>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</si>
  <si>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</si>
  <si>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</si>
  <si>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</si>
  <si>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</si>
  <si>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</si>
  <si>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</si>
  <si>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</si>
  <si>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</si>
  <si>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</si>
  <si>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</si>
  <si>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</si>
  <si>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</si>
  <si>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</si>
  <si>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</si>
  <si>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</si>
  <si>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</si>
  <si>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</si>
  <si>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</si>
  <si>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</si>
  <si>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</si>
  <si>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</si>
  <si>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</si>
  <si>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</si>
  <si>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</si>
  <si>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</si>
  <si>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</si>
  <si>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</si>
  <si>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</si>
  <si>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</si>
  <si>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</si>
  <si>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</si>
  <si>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</si>
  <si>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</si>
  <si>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</si>
  <si>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</si>
  <si>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</si>
  <si>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</si>
  <si>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</si>
  <si>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</si>
  <si>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</si>
  <si>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</si>
  <si>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</si>
  <si>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</si>
  <si>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</si>
  <si>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</si>
  <si>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</si>
  <si>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</si>
  <si>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</si>
  <si>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</si>
  <si>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</si>
  <si>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</si>
  <si>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</si>
  <si>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</si>
  <si>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</si>
  <si>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</si>
  <si>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</si>
  <si>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</si>
  <si>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</si>
  <si>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</si>
  <si>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</si>
  <si>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</si>
  <si>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</si>
  <si>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</si>
  <si>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</si>
  <si>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</si>
  <si>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</si>
  <si>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</si>
  <si>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</si>
  <si>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</si>
  <si>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</si>
  <si>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</si>
  <si>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</si>
  <si>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</si>
  <si>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</si>
  <si>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</si>
  <si>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</si>
  <si>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</si>
  <si>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</si>
  <si>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</si>
  <si>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</si>
  <si>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</si>
  <si>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</si>
  <si>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</si>
  <si>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</si>
  <si>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</si>
  <si>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</si>
  <si>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</si>
  <si>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</si>
  <si>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</si>
  <si>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</si>
  <si>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</si>
  <si>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</si>
  <si>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Marina Bakrač,s.r.</t>
  </si>
  <si>
    <t xml:space="preserve">Obradila:                                                               </t>
  </si>
  <si>
    <t xml:space="preserve">Šefica Odjeljenja                                                 </t>
  </si>
  <si>
    <t xml:space="preserve">Obradila:                                                                          </t>
  </si>
  <si>
    <t xml:space="preserve">Šefica Odjeljenja                                                              </t>
  </si>
  <si>
    <t xml:space="preserve">Obradila:                                                                </t>
  </si>
  <si>
    <t xml:space="preserve">Šefica Odjeljenja                                                      </t>
  </si>
  <si>
    <t xml:space="preserve">Obradila:                                                            </t>
  </si>
  <si>
    <t>09 2025</t>
  </si>
  <si>
    <t>Stanje neizmirenih obaveza opštine na 30.09.2025.</t>
  </si>
  <si>
    <t>Stanje neizmirenih obaveza javnih preduzeća na 30.09.2025.</t>
  </si>
  <si>
    <t>Stanje duga opštine na 30.09.2025.</t>
  </si>
  <si>
    <t>Stanje duga javnih preduzeća na 30.09.2025.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</si>
</sst>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_-* #,##0.00_-;\-* #,##0.00_-;_-* &quot;-&quot;??_-;_-@_-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51">
    <xf numFmtId="0" fontId="0" fillId="0" borderId="0"/>
    <xf numFmtId="165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34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5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7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8" xfId="0" applyFont="1" applyBorder="1"/>
    <xf numFmtId="174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4" fontId="45" fillId="0" borderId="41" xfId="0" applyNumberFormat="1" applyFont="1" applyBorder="1"/>
    <xf numFmtId="175" fontId="45" fillId="0" borderId="41" xfId="0" applyNumberFormat="1" applyFont="1" applyBorder="1"/>
    <xf numFmtId="0" fontId="45" fillId="0" borderId="42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50" xfId="0" applyFont="1" applyBorder="1" applyAlignment="1">
      <alignment horizontal="center" vertical="center" wrapText="1"/>
    </xf>
    <xf numFmtId="0" fontId="49" fillId="0" borderId="51" xfId="0" applyFont="1" applyBorder="1" applyAlignment="1">
      <alignment horizontal="left" vertical="center" wrapText="1"/>
    </xf>
    <xf numFmtId="4" fontId="51" fillId="0" borderId="52" xfId="0" applyNumberFormat="1" applyFont="1" applyBorder="1" applyAlignment="1">
      <alignment horizontal="right" vertical="center" wrapText="1"/>
    </xf>
    <xf numFmtId="4" fontId="50" fillId="32" borderId="55" xfId="0" applyNumberFormat="1" applyFont="1" applyFill="1" applyBorder="1" applyAlignment="1">
      <alignment horizontal="right" vertical="center" wrapText="1"/>
    </xf>
    <xf numFmtId="4" fontId="49" fillId="0" borderId="52" xfId="0" applyNumberFormat="1" applyFont="1" applyBorder="1" applyAlignment="1">
      <alignment horizontal="right" vertical="center" wrapText="1"/>
    </xf>
    <xf numFmtId="4" fontId="53" fillId="7" borderId="47" xfId="0" applyNumberFormat="1" applyFont="1" applyFill="1" applyBorder="1" applyAlignment="1">
      <alignment horizontal="right" vertical="center" wrapText="1"/>
    </xf>
    <xf numFmtId="4" fontId="51" fillId="7" borderId="47" xfId="0" applyNumberFormat="1" applyFont="1" applyFill="1" applyBorder="1" applyAlignment="1">
      <alignment horizontal="right" vertical="center" wrapText="1"/>
    </xf>
    <xf numFmtId="4" fontId="32" fillId="7" borderId="1" xfId="0" applyNumberFormat="1" applyFont="1" applyFill="1" applyBorder="1"/>
    <xf numFmtId="0" fontId="49" fillId="0" borderId="56" xfId="0" applyFont="1" applyBorder="1"/>
    <xf numFmtId="0" fontId="49" fillId="0" borderId="56" xfId="0" applyFont="1" applyBorder="1" applyAlignment="1">
      <alignment vertical="center"/>
    </xf>
    <xf numFmtId="0" fontId="50" fillId="32" borderId="53" xfId="0" applyFont="1" applyFill="1" applyBorder="1" applyAlignment="1">
      <alignment horizontal="center" vertical="center" wrapText="1"/>
    </xf>
    <xf numFmtId="0" fontId="49" fillId="32" borderId="54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8" fillId="7" borderId="48" xfId="0" applyFont="1" applyFill="1" applyBorder="1" applyAlignment="1">
      <alignment horizontal="center" vertical="center" wrapText="1"/>
    </xf>
    <xf numFmtId="0" fontId="48" fillId="7" borderId="49" xfId="0" applyFont="1" applyFill="1" applyBorder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6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4" fontId="45" fillId="7" borderId="29" xfId="0" applyNumberFormat="1" applyFont="1" applyFill="1" applyBorder="1" applyAlignment="1">
      <alignment horizontal="center"/>
    </xf>
    <xf numFmtId="174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166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</cellXfs>
  <cellStyles count="51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omma" xfId="1" builtinId="3"/>
    <cellStyle name="Excel Built-in Normal" xfId="3"/>
    <cellStyle name="Explanatory Text 2" xfId="32"/>
    <cellStyle name="Good 2" xfId="33"/>
    <cellStyle name="Heading 1 2" xfId="34"/>
    <cellStyle name="Heading 2 2" xfId="35"/>
    <cellStyle name="Heading 3 2" xfId="36"/>
    <cellStyle name="Heading 4 2" xfId="37"/>
    <cellStyle name="Input 2" xfId="38"/>
    <cellStyle name="Linked Cell 2" xfId="39"/>
    <cellStyle name="Neutral 2" xfId="40"/>
    <cellStyle name="Normal" xfId="0" builtinId="0"/>
    <cellStyle name="Normal 2" xfId="2"/>
    <cellStyle name="Normal 2 2" xfId="49"/>
    <cellStyle name="Normal 2 2 2" xfId="50"/>
    <cellStyle name="Normal 3" xfId="4"/>
    <cellStyle name="Normal 4" xfId="48"/>
    <cellStyle name="Normal_buz final" xfId="47"/>
    <cellStyle name="Note 2" xfId="41"/>
    <cellStyle name="Output 2" xfId="42"/>
    <cellStyle name="Percent" xfId="46" builtinId="5"/>
    <cellStyle name="Title 2" xfId="43"/>
    <cellStyle name="Total 2" xfId="44"/>
    <cellStyle name="Warning Text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ladislav.karadzic\Desktop\POSAO%20-%20VK\Izvje&#353;taji%20op&#353;tina%20%202024\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67"/>
  <sheetViews>
    <sheetView topLeftCell="A34" zoomScaleNormal="100" workbookViewId="0">
      <selection activeCell="L59" sqref="L59"/>
    </sheetView>
  </sheetViews>
  <sheetFormatPr defaultRowHeight="15.75" x14ac:dyDescent="0.25"/>
  <cols>
    <col min="1" max="1" width="4" style="154" customWidth="1"/>
    <col min="2" max="2" width="13.7109375" style="154" customWidth="1"/>
    <col min="3" max="3" width="64.42578125" style="154" customWidth="1"/>
    <col min="4" max="4" width="20.42578125" style="169" customWidth="1"/>
    <col min="5" max="13" width="9.140625" style="154"/>
    <col min="14" max="14" width="16.85546875" style="154" customWidth="1"/>
    <col min="15" max="16384" width="9.140625" style="154"/>
  </cols>
  <sheetData>
    <row r="1" spans="2:19" ht="19.899999999999999" customHeight="1" x14ac:dyDescent="0.25">
      <c r="B1" s="198"/>
      <c r="C1" s="198"/>
      <c r="D1" s="198"/>
      <c r="S1" s="154" t="s">
        <v>248</v>
      </c>
    </row>
    <row r="2" spans="2:19" x14ac:dyDescent="0.25">
      <c r="B2" s="151" t="s">
        <v>375</v>
      </c>
      <c r="C2" s="152" t="s">
        <v>126</v>
      </c>
      <c r="D2" s="153" t="s">
        <v>389</v>
      </c>
      <c r="E2" s="194"/>
    </row>
    <row r="3" spans="2:19" x14ac:dyDescent="0.25">
      <c r="B3" s="155">
        <v>71</v>
      </c>
      <c r="C3" s="156" t="s">
        <v>127</v>
      </c>
      <c r="D3" s="157">
        <f>D4+D9+D13+D33</f>
        <v>171734.9</v>
      </c>
      <c r="E3" s="194"/>
    </row>
    <row r="4" spans="2:19" x14ac:dyDescent="0.25">
      <c r="B4" s="158">
        <v>711</v>
      </c>
      <c r="C4" s="159" t="s">
        <v>128</v>
      </c>
      <c r="D4" s="160">
        <f t="shared" ref="D4" si="0">SUM(D5:D8)</f>
        <v>81471.61</v>
      </c>
      <c r="E4" s="194"/>
    </row>
    <row r="5" spans="2:19" x14ac:dyDescent="0.25">
      <c r="B5" s="161" t="s">
        <v>129</v>
      </c>
      <c r="C5" s="162" t="s">
        <v>130</v>
      </c>
      <c r="D5" s="191">
        <v>68300.460000000006</v>
      </c>
      <c r="E5" s="194"/>
    </row>
    <row r="6" spans="2:19" x14ac:dyDescent="0.25">
      <c r="B6" s="161">
        <v>71131</v>
      </c>
      <c r="C6" s="162" t="s">
        <v>131</v>
      </c>
      <c r="D6" s="191">
        <v>7647.17</v>
      </c>
      <c r="E6" s="194"/>
    </row>
    <row r="7" spans="2:19" x14ac:dyDescent="0.25">
      <c r="B7" s="161">
        <v>71132</v>
      </c>
      <c r="C7" s="162" t="s">
        <v>132</v>
      </c>
      <c r="D7" s="191">
        <v>190.62</v>
      </c>
      <c r="E7" s="194"/>
    </row>
    <row r="8" spans="2:19" x14ac:dyDescent="0.25">
      <c r="B8" s="161" t="s">
        <v>133</v>
      </c>
      <c r="C8" s="162" t="s">
        <v>134</v>
      </c>
      <c r="D8" s="191">
        <v>5333.36</v>
      </c>
      <c r="E8" s="194"/>
    </row>
    <row r="9" spans="2:19" x14ac:dyDescent="0.25">
      <c r="B9" s="158">
        <v>713</v>
      </c>
      <c r="C9" s="159" t="s">
        <v>78</v>
      </c>
      <c r="D9" s="160">
        <f t="shared" ref="D9" si="1">SUM(D10:D12)</f>
        <v>394</v>
      </c>
      <c r="E9" s="194"/>
    </row>
    <row r="10" spans="2:19" x14ac:dyDescent="0.25">
      <c r="B10" s="161" t="s">
        <v>135</v>
      </c>
      <c r="C10" s="162" t="s">
        <v>136</v>
      </c>
      <c r="D10" s="192">
        <v>394</v>
      </c>
      <c r="E10" s="194"/>
    </row>
    <row r="11" spans="2:19" x14ac:dyDescent="0.25">
      <c r="B11" s="161" t="s">
        <v>137</v>
      </c>
      <c r="C11" s="162" t="s">
        <v>138</v>
      </c>
      <c r="D11" s="192">
        <v>0</v>
      </c>
      <c r="E11" s="194"/>
    </row>
    <row r="12" spans="2:19" x14ac:dyDescent="0.25">
      <c r="B12" s="164">
        <v>7136</v>
      </c>
      <c r="C12" s="162" t="s">
        <v>139</v>
      </c>
      <c r="D12" s="192">
        <v>0</v>
      </c>
      <c r="E12" s="194"/>
    </row>
    <row r="13" spans="2:19" x14ac:dyDescent="0.25">
      <c r="B13" s="158">
        <v>714</v>
      </c>
      <c r="C13" s="159" t="s">
        <v>140</v>
      </c>
      <c r="D13" s="160">
        <f t="shared" ref="D13" si="2">D14+D19+D24+D25+D26+D27+D28+D29+D30+D31+D32</f>
        <v>82202.099999999991</v>
      </c>
      <c r="E13" s="194"/>
    </row>
    <row r="14" spans="2:19" x14ac:dyDescent="0.25">
      <c r="B14" s="158">
        <v>7141</v>
      </c>
      <c r="C14" s="159" t="s">
        <v>141</v>
      </c>
      <c r="D14" s="160">
        <f t="shared" ref="D14" si="3">+D15+D16+D17+D18</f>
        <v>75410.59</v>
      </c>
      <c r="E14" s="194"/>
    </row>
    <row r="15" spans="2:19" x14ac:dyDescent="0.25">
      <c r="B15" s="164" t="s">
        <v>142</v>
      </c>
      <c r="C15" s="162" t="s">
        <v>143</v>
      </c>
      <c r="D15" s="192">
        <v>75410.59</v>
      </c>
      <c r="E15" s="194"/>
    </row>
    <row r="16" spans="2:19" x14ac:dyDescent="0.25">
      <c r="B16" s="164" t="s">
        <v>144</v>
      </c>
      <c r="C16" s="162" t="s">
        <v>145</v>
      </c>
      <c r="D16" s="182">
        <v>0</v>
      </c>
      <c r="E16" s="194"/>
    </row>
    <row r="17" spans="2:5" x14ac:dyDescent="0.25">
      <c r="B17" s="164" t="s">
        <v>146</v>
      </c>
      <c r="C17" s="162" t="s">
        <v>147</v>
      </c>
      <c r="D17" s="192">
        <v>0</v>
      </c>
      <c r="E17" s="194"/>
    </row>
    <row r="18" spans="2:5" x14ac:dyDescent="0.25">
      <c r="B18" s="164">
        <v>71414</v>
      </c>
      <c r="C18" s="162" t="s">
        <v>148</v>
      </c>
      <c r="D18" s="182">
        <v>0</v>
      </c>
      <c r="E18" s="194"/>
    </row>
    <row r="19" spans="2:5" x14ac:dyDescent="0.25">
      <c r="B19" s="166">
        <v>7142</v>
      </c>
      <c r="C19" s="159" t="s">
        <v>149</v>
      </c>
      <c r="D19" s="160">
        <f t="shared" ref="D19" si="4">+D20+D21+D22+D23+D24</f>
        <v>4793.25</v>
      </c>
      <c r="E19" s="194"/>
    </row>
    <row r="20" spans="2:5" x14ac:dyDescent="0.25">
      <c r="B20" s="164" t="s">
        <v>150</v>
      </c>
      <c r="C20" s="162" t="s">
        <v>151</v>
      </c>
      <c r="D20" s="192">
        <v>4793.25</v>
      </c>
      <c r="E20" s="194"/>
    </row>
    <row r="21" spans="2:5" x14ac:dyDescent="0.25">
      <c r="B21" s="164">
        <v>71422</v>
      </c>
      <c r="C21" s="162" t="s">
        <v>152</v>
      </c>
      <c r="D21" s="182">
        <v>0</v>
      </c>
      <c r="E21" s="194"/>
    </row>
    <row r="22" spans="2:5" x14ac:dyDescent="0.25">
      <c r="B22" s="164" t="s">
        <v>153</v>
      </c>
      <c r="C22" s="162" t="s">
        <v>154</v>
      </c>
      <c r="D22" s="182">
        <v>0</v>
      </c>
      <c r="E22" s="194"/>
    </row>
    <row r="23" spans="2:5" x14ac:dyDescent="0.25">
      <c r="B23" s="164">
        <v>71424</v>
      </c>
      <c r="C23" s="162" t="s">
        <v>155</v>
      </c>
      <c r="D23" s="182">
        <v>0</v>
      </c>
      <c r="E23" s="194"/>
    </row>
    <row r="24" spans="2:5" x14ac:dyDescent="0.25">
      <c r="B24" s="164">
        <v>71425</v>
      </c>
      <c r="C24" s="162" t="s">
        <v>156</v>
      </c>
      <c r="D24" s="182">
        <v>0</v>
      </c>
      <c r="E24" s="194"/>
    </row>
    <row r="25" spans="2:5" x14ac:dyDescent="0.25">
      <c r="B25" s="164">
        <v>7143</v>
      </c>
      <c r="C25" s="162" t="s">
        <v>157</v>
      </c>
      <c r="D25" s="182">
        <v>0</v>
      </c>
      <c r="E25" s="194"/>
    </row>
    <row r="26" spans="2:5" x14ac:dyDescent="0.25">
      <c r="B26" s="164">
        <v>7145</v>
      </c>
      <c r="C26" s="162" t="s">
        <v>158</v>
      </c>
      <c r="D26" s="182">
        <v>363</v>
      </c>
      <c r="E26" s="194"/>
    </row>
    <row r="27" spans="2:5" x14ac:dyDescent="0.25">
      <c r="B27" s="164" t="s">
        <v>159</v>
      </c>
      <c r="C27" s="162" t="s">
        <v>160</v>
      </c>
      <c r="D27" s="192">
        <v>734.76</v>
      </c>
      <c r="E27" s="194"/>
    </row>
    <row r="28" spans="2:5" x14ac:dyDescent="0.25">
      <c r="B28" s="164">
        <v>71464</v>
      </c>
      <c r="C28" s="162" t="s">
        <v>161</v>
      </c>
      <c r="D28" s="182">
        <v>0</v>
      </c>
      <c r="E28" s="194"/>
    </row>
    <row r="29" spans="2:5" x14ac:dyDescent="0.25">
      <c r="B29" s="164">
        <v>7147</v>
      </c>
      <c r="C29" s="162" t="s">
        <v>162</v>
      </c>
      <c r="D29" s="182">
        <v>0</v>
      </c>
      <c r="E29" s="194"/>
    </row>
    <row r="30" spans="2:5" s="167" customFormat="1" ht="31.5" x14ac:dyDescent="0.25">
      <c r="B30" s="164">
        <v>7148</v>
      </c>
      <c r="C30" s="162" t="s">
        <v>380</v>
      </c>
      <c r="D30" s="192">
        <v>900.5</v>
      </c>
      <c r="E30" s="195"/>
    </row>
    <row r="31" spans="2:5" x14ac:dyDescent="0.25">
      <c r="B31" s="164">
        <v>71489</v>
      </c>
      <c r="C31" s="162" t="s">
        <v>163</v>
      </c>
      <c r="D31" s="192">
        <v>0</v>
      </c>
      <c r="E31" s="194"/>
    </row>
    <row r="32" spans="2:5" x14ac:dyDescent="0.25">
      <c r="B32" s="164" t="s">
        <v>164</v>
      </c>
      <c r="C32" s="162" t="s">
        <v>40</v>
      </c>
      <c r="D32" s="192">
        <v>0</v>
      </c>
      <c r="E32" s="194"/>
    </row>
    <row r="33" spans="2:5" x14ac:dyDescent="0.25">
      <c r="B33" s="158">
        <v>715</v>
      </c>
      <c r="C33" s="159" t="s">
        <v>165</v>
      </c>
      <c r="D33" s="160">
        <f t="shared" ref="D33" si="5">SUM(D34:D39)</f>
        <v>7667.19</v>
      </c>
      <c r="E33" s="194"/>
    </row>
    <row r="34" spans="2:5" x14ac:dyDescent="0.25">
      <c r="B34" s="161" t="s">
        <v>166</v>
      </c>
      <c r="C34" s="162" t="s">
        <v>167</v>
      </c>
      <c r="D34" s="182">
        <v>402</v>
      </c>
      <c r="E34" s="194"/>
    </row>
    <row r="35" spans="2:5" x14ac:dyDescent="0.25">
      <c r="B35" s="161" t="s">
        <v>168</v>
      </c>
      <c r="C35" s="162" t="s">
        <v>169</v>
      </c>
      <c r="D35" s="192">
        <v>0</v>
      </c>
      <c r="E35" s="194"/>
    </row>
    <row r="36" spans="2:5" x14ac:dyDescent="0.25">
      <c r="B36" s="161">
        <v>71525</v>
      </c>
      <c r="C36" s="162" t="s">
        <v>170</v>
      </c>
      <c r="D36" s="182">
        <v>0</v>
      </c>
      <c r="E36" s="194"/>
    </row>
    <row r="37" spans="2:5" x14ac:dyDescent="0.25">
      <c r="B37" s="161" t="s">
        <v>171</v>
      </c>
      <c r="C37" s="162" t="s">
        <v>172</v>
      </c>
      <c r="D37" s="192">
        <v>7265.19</v>
      </c>
      <c r="E37" s="194"/>
    </row>
    <row r="38" spans="2:5" x14ac:dyDescent="0.25">
      <c r="B38" s="161">
        <v>71532</v>
      </c>
      <c r="C38" s="162" t="s">
        <v>173</v>
      </c>
      <c r="D38" s="182">
        <v>0</v>
      </c>
      <c r="E38" s="194"/>
    </row>
    <row r="39" spans="2:5" x14ac:dyDescent="0.25">
      <c r="B39" s="161" t="s">
        <v>174</v>
      </c>
      <c r="C39" s="162" t="s">
        <v>165</v>
      </c>
      <c r="D39" s="192">
        <v>0</v>
      </c>
      <c r="E39" s="194"/>
    </row>
    <row r="40" spans="2:5" x14ac:dyDescent="0.25">
      <c r="B40" s="155">
        <v>72</v>
      </c>
      <c r="C40" s="156" t="s">
        <v>175</v>
      </c>
      <c r="D40" s="157">
        <f t="shared" ref="D40" si="6">+D41+D44</f>
        <v>0</v>
      </c>
      <c r="E40" s="194"/>
    </row>
    <row r="41" spans="2:5" x14ac:dyDescent="0.25">
      <c r="B41" s="158" t="s">
        <v>176</v>
      </c>
      <c r="C41" s="159" t="s">
        <v>177</v>
      </c>
      <c r="D41" s="160">
        <f t="shared" ref="D41" si="7">SUM(D42:D43)</f>
        <v>0</v>
      </c>
      <c r="E41" s="194"/>
    </row>
    <row r="42" spans="2:5" x14ac:dyDescent="0.25">
      <c r="B42" s="164" t="s">
        <v>178</v>
      </c>
      <c r="C42" s="162" t="s">
        <v>179</v>
      </c>
      <c r="D42" s="182">
        <v>0</v>
      </c>
      <c r="E42" s="194"/>
    </row>
    <row r="43" spans="2:5" x14ac:dyDescent="0.25">
      <c r="B43" s="164">
        <v>7212</v>
      </c>
      <c r="C43" s="162" t="s">
        <v>180</v>
      </c>
      <c r="D43" s="165">
        <v>0</v>
      </c>
      <c r="E43" s="194"/>
    </row>
    <row r="44" spans="2:5" x14ac:dyDescent="0.25">
      <c r="B44" s="158" t="s">
        <v>181</v>
      </c>
      <c r="C44" s="159" t="s">
        <v>182</v>
      </c>
      <c r="D44" s="160">
        <f>SUM(D45:D46)</f>
        <v>0</v>
      </c>
      <c r="E44" s="194"/>
    </row>
    <row r="45" spans="2:5" x14ac:dyDescent="0.25">
      <c r="B45" s="164" t="s">
        <v>183</v>
      </c>
      <c r="C45" s="162" t="s">
        <v>184</v>
      </c>
      <c r="D45" s="165">
        <v>0</v>
      </c>
      <c r="E45" s="194"/>
    </row>
    <row r="46" spans="2:5" x14ac:dyDescent="0.25">
      <c r="B46" s="164" t="s">
        <v>185</v>
      </c>
      <c r="C46" s="162" t="s">
        <v>186</v>
      </c>
      <c r="D46" s="165">
        <v>0</v>
      </c>
      <c r="E46" s="194"/>
    </row>
    <row r="47" spans="2:5" ht="31.5" x14ac:dyDescent="0.25">
      <c r="B47" s="155">
        <v>73</v>
      </c>
      <c r="C47" s="156" t="s">
        <v>187</v>
      </c>
      <c r="D47" s="157">
        <f>SUM(D48:D49)</f>
        <v>123.27</v>
      </c>
      <c r="E47" s="194"/>
    </row>
    <row r="48" spans="2:5" x14ac:dyDescent="0.25">
      <c r="B48" s="164">
        <v>731</v>
      </c>
      <c r="C48" s="162" t="s">
        <v>188</v>
      </c>
      <c r="D48" s="165">
        <v>123.27</v>
      </c>
      <c r="E48" s="194"/>
    </row>
    <row r="49" spans="2:5" x14ac:dyDescent="0.25">
      <c r="B49" s="164" t="s">
        <v>189</v>
      </c>
      <c r="C49" s="162" t="s">
        <v>190</v>
      </c>
      <c r="D49" s="163">
        <v>0</v>
      </c>
      <c r="E49" s="194"/>
    </row>
    <row r="50" spans="2:5" x14ac:dyDescent="0.25">
      <c r="B50" s="155">
        <v>74</v>
      </c>
      <c r="C50" s="156" t="s">
        <v>191</v>
      </c>
      <c r="D50" s="157">
        <f t="shared" ref="D50" si="8">D51+D54</f>
        <v>211364.09999999998</v>
      </c>
      <c r="E50" s="194"/>
    </row>
    <row r="51" spans="2:5" x14ac:dyDescent="0.25">
      <c r="B51" s="158" t="s">
        <v>192</v>
      </c>
      <c r="C51" s="159" t="s">
        <v>193</v>
      </c>
      <c r="D51" s="160">
        <f t="shared" ref="D51" si="9">SUM(D52:D53)</f>
        <v>0</v>
      </c>
      <c r="E51" s="194"/>
    </row>
    <row r="52" spans="2:5" x14ac:dyDescent="0.25">
      <c r="B52" s="164" t="s">
        <v>194</v>
      </c>
      <c r="C52" s="162" t="s">
        <v>195</v>
      </c>
      <c r="D52" s="163">
        <v>0</v>
      </c>
      <c r="E52" s="194"/>
    </row>
    <row r="53" spans="2:5" x14ac:dyDescent="0.25">
      <c r="B53" s="164" t="s">
        <v>196</v>
      </c>
      <c r="C53" s="162" t="s">
        <v>197</v>
      </c>
      <c r="D53" s="165">
        <v>0</v>
      </c>
      <c r="E53" s="194"/>
    </row>
    <row r="54" spans="2:5" x14ac:dyDescent="0.25">
      <c r="B54" s="158">
        <v>742</v>
      </c>
      <c r="C54" s="159" t="s">
        <v>198</v>
      </c>
      <c r="D54" s="160">
        <f>SUM(D55:D58)</f>
        <v>211364.09999999998</v>
      </c>
      <c r="E54" s="194"/>
    </row>
    <row r="55" spans="2:5" x14ac:dyDescent="0.25">
      <c r="B55" s="164" t="s">
        <v>199</v>
      </c>
      <c r="C55" s="162" t="s">
        <v>377</v>
      </c>
      <c r="D55" s="163">
        <v>0</v>
      </c>
      <c r="E55" s="194"/>
    </row>
    <row r="56" spans="2:5" x14ac:dyDescent="0.25">
      <c r="B56" s="161">
        <v>7425</v>
      </c>
      <c r="C56" s="168" t="s">
        <v>379</v>
      </c>
      <c r="D56" s="163">
        <v>0</v>
      </c>
      <c r="E56" s="194"/>
    </row>
    <row r="57" spans="2:5" x14ac:dyDescent="0.25">
      <c r="B57" s="164" t="s">
        <v>200</v>
      </c>
      <c r="C57" s="162" t="s">
        <v>201</v>
      </c>
      <c r="D57" s="163">
        <v>117118.43</v>
      </c>
      <c r="E57" s="194"/>
    </row>
    <row r="58" spans="2:5" x14ac:dyDescent="0.25">
      <c r="B58" s="164">
        <v>7427</v>
      </c>
      <c r="C58" s="162" t="s">
        <v>378</v>
      </c>
      <c r="D58" s="163">
        <v>94245.67</v>
      </c>
      <c r="E58" s="194"/>
    </row>
    <row r="59" spans="2:5" x14ac:dyDescent="0.25">
      <c r="B59" s="155">
        <v>75</v>
      </c>
      <c r="C59" s="156" t="s">
        <v>105</v>
      </c>
      <c r="D59" s="157">
        <f>+D60</f>
        <v>0</v>
      </c>
      <c r="E59" s="194"/>
    </row>
    <row r="60" spans="2:5" x14ac:dyDescent="0.25">
      <c r="B60" s="158" t="s">
        <v>202</v>
      </c>
      <c r="C60" s="159" t="s">
        <v>105</v>
      </c>
      <c r="D60" s="160">
        <f>+D61+D62</f>
        <v>0</v>
      </c>
      <c r="E60" s="194"/>
    </row>
    <row r="61" spans="2:5" x14ac:dyDescent="0.25">
      <c r="B61" s="164" t="s">
        <v>203</v>
      </c>
      <c r="C61" s="162" t="s">
        <v>204</v>
      </c>
      <c r="D61" s="163">
        <v>0</v>
      </c>
      <c r="E61" s="194"/>
    </row>
    <row r="62" spans="2:5" x14ac:dyDescent="0.25">
      <c r="B62" s="186" t="s">
        <v>205</v>
      </c>
      <c r="C62" s="187" t="s">
        <v>206</v>
      </c>
      <c r="D62" s="188">
        <v>0</v>
      </c>
      <c r="E62" s="194"/>
    </row>
    <row r="63" spans="2:5" x14ac:dyDescent="0.25">
      <c r="B63" s="196" t="s">
        <v>207</v>
      </c>
      <c r="C63" s="197"/>
      <c r="D63" s="189">
        <f>D3+D40+D47+D50+D59</f>
        <v>383222.26999999996</v>
      </c>
      <c r="E63" s="194"/>
    </row>
    <row r="65" spans="3:4" x14ac:dyDescent="0.25">
      <c r="C65" s="154" t="s">
        <v>384</v>
      </c>
    </row>
    <row r="66" spans="3:4" x14ac:dyDescent="0.25">
      <c r="C66" s="154" t="s">
        <v>385</v>
      </c>
      <c r="D66" s="170"/>
    </row>
    <row r="67" spans="3:4" x14ac:dyDescent="0.25">
      <c r="C67" s="154" t="s">
        <v>381</v>
      </c>
    </row>
  </sheetData>
  <mergeCells count="2">
    <mergeCell ref="B63:C63"/>
    <mergeCell ref="B1:D1"/>
  </mergeCells>
  <pageMargins left="0.7" right="0.7" top="0.75" bottom="0.75" header="0.3" footer="0.3"/>
  <pageSetup paperSize="9" scale="80" orientation="portrait" r:id="rId1"/>
  <ignoredErrors>
    <ignoredError sqref="D47 B63:D63 D50:D51 D59:D60 B64:D64" formula="1"/>
    <ignoredError sqref="B47:C54 B59:C62 B57:C57" numberStoredAsText="1" formula="1"/>
    <ignoredError sqref="B14:C29 B5:B11 B31:C46 B30 B5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07"/>
  <sheetViews>
    <sheetView topLeftCell="A72" zoomScaleNormal="100" workbookViewId="0">
      <selection activeCell="T100" sqref="T100"/>
    </sheetView>
  </sheetViews>
  <sheetFormatPr defaultRowHeight="15.75" x14ac:dyDescent="0.25"/>
  <cols>
    <col min="1" max="1" width="4.28515625" style="154" customWidth="1"/>
    <col min="2" max="2" width="7.7109375" style="154" customWidth="1"/>
    <col min="3" max="3" width="67.5703125" style="154" bestFit="1" customWidth="1"/>
    <col min="4" max="4" width="14" style="167" customWidth="1"/>
    <col min="5" max="5" width="15.5703125" style="154" customWidth="1"/>
    <col min="6" max="6" width="12.5703125" style="154" customWidth="1"/>
    <col min="7" max="16384" width="9.140625" style="154"/>
  </cols>
  <sheetData>
    <row r="1" spans="2:7" ht="19.899999999999999" customHeight="1" x14ac:dyDescent="0.25">
      <c r="B1" s="199"/>
      <c r="C1" s="200"/>
      <c r="D1" s="200"/>
    </row>
    <row r="2" spans="2:7" x14ac:dyDescent="0.25">
      <c r="B2" s="171" t="s">
        <v>376</v>
      </c>
      <c r="C2" s="172" t="s">
        <v>0</v>
      </c>
      <c r="D2" s="173" t="s">
        <v>389</v>
      </c>
    </row>
    <row r="3" spans="2:7" x14ac:dyDescent="0.25">
      <c r="B3" s="155" t="s">
        <v>25</v>
      </c>
      <c r="C3" s="156" t="s">
        <v>26</v>
      </c>
      <c r="D3" s="157">
        <f>D4+D58+D59</f>
        <v>339531.15</v>
      </c>
      <c r="F3" s="174"/>
      <c r="G3" s="174"/>
    </row>
    <row r="4" spans="2:7" x14ac:dyDescent="0.25">
      <c r="B4" s="175">
        <v>41</v>
      </c>
      <c r="C4" s="176" t="s">
        <v>26</v>
      </c>
      <c r="D4" s="177">
        <f t="shared" ref="D4" si="0">D5+D11+D19+D26+D36+D41+D44+D48+D49</f>
        <v>206686.48</v>
      </c>
      <c r="F4" s="174"/>
      <c r="G4" s="174"/>
    </row>
    <row r="5" spans="2:7" x14ac:dyDescent="0.25">
      <c r="B5" s="158">
        <v>411</v>
      </c>
      <c r="C5" s="159" t="s">
        <v>27</v>
      </c>
      <c r="D5" s="160">
        <f>SUM(D6:D10)</f>
        <v>57901.520000000004</v>
      </c>
      <c r="F5" s="174"/>
      <c r="G5" s="174"/>
    </row>
    <row r="6" spans="2:7" x14ac:dyDescent="0.25">
      <c r="B6" s="164">
        <v>4111</v>
      </c>
      <c r="C6" s="162" t="s">
        <v>28</v>
      </c>
      <c r="D6" s="163">
        <v>48624.86</v>
      </c>
      <c r="F6" s="174"/>
      <c r="G6" s="174"/>
    </row>
    <row r="7" spans="2:7" x14ac:dyDescent="0.25">
      <c r="B7" s="164">
        <v>4112</v>
      </c>
      <c r="C7" s="162" t="s">
        <v>29</v>
      </c>
      <c r="D7" s="163">
        <v>1762.28</v>
      </c>
      <c r="F7" s="174"/>
      <c r="G7" s="174"/>
    </row>
    <row r="8" spans="2:7" x14ac:dyDescent="0.25">
      <c r="B8" s="164">
        <v>4113</v>
      </c>
      <c r="C8" s="162" t="s">
        <v>30</v>
      </c>
      <c r="D8" s="163">
        <v>5910.97</v>
      </c>
      <c r="F8" s="174"/>
      <c r="G8" s="174"/>
    </row>
    <row r="9" spans="2:7" x14ac:dyDescent="0.25">
      <c r="B9" s="164">
        <v>4114</v>
      </c>
      <c r="C9" s="162" t="s">
        <v>31</v>
      </c>
      <c r="D9" s="163">
        <v>1371.8</v>
      </c>
      <c r="F9" s="174"/>
      <c r="G9" s="174"/>
    </row>
    <row r="10" spans="2:7" x14ac:dyDescent="0.25">
      <c r="B10" s="164">
        <v>4115</v>
      </c>
      <c r="C10" s="162" t="s">
        <v>32</v>
      </c>
      <c r="D10" s="163">
        <v>231.61</v>
      </c>
      <c r="F10" s="174"/>
      <c r="G10" s="174"/>
    </row>
    <row r="11" spans="2:7" x14ac:dyDescent="0.25">
      <c r="B11" s="158">
        <v>412</v>
      </c>
      <c r="C11" s="159" t="s">
        <v>33</v>
      </c>
      <c r="D11" s="160">
        <f t="shared" ref="D11" si="1">SUM(D12:D18)</f>
        <v>6317.91</v>
      </c>
      <c r="F11" s="174"/>
      <c r="G11" s="174"/>
    </row>
    <row r="12" spans="2:7" x14ac:dyDescent="0.25">
      <c r="B12" s="164">
        <v>4121</v>
      </c>
      <c r="C12" s="162" t="s">
        <v>34</v>
      </c>
      <c r="D12" s="165">
        <v>0</v>
      </c>
      <c r="F12" s="174"/>
      <c r="G12" s="174"/>
    </row>
    <row r="13" spans="2:7" x14ac:dyDescent="0.25">
      <c r="B13" s="164">
        <v>4122</v>
      </c>
      <c r="C13" s="162" t="s">
        <v>35</v>
      </c>
      <c r="D13" s="165">
        <v>0</v>
      </c>
      <c r="F13" s="174"/>
      <c r="G13" s="174"/>
    </row>
    <row r="14" spans="2:7" x14ac:dyDescent="0.25">
      <c r="B14" s="164">
        <v>4123</v>
      </c>
      <c r="C14" s="162" t="s">
        <v>36</v>
      </c>
      <c r="D14" s="165">
        <v>0</v>
      </c>
      <c r="F14" s="174"/>
      <c r="G14" s="174"/>
    </row>
    <row r="15" spans="2:7" x14ac:dyDescent="0.25">
      <c r="B15" s="164">
        <v>4124</v>
      </c>
      <c r="C15" s="162" t="s">
        <v>37</v>
      </c>
      <c r="D15" s="165">
        <v>0</v>
      </c>
      <c r="F15" s="174"/>
      <c r="G15" s="174"/>
    </row>
    <row r="16" spans="2:7" x14ac:dyDescent="0.25">
      <c r="B16" s="164">
        <v>4125</v>
      </c>
      <c r="C16" s="162" t="s">
        <v>38</v>
      </c>
      <c r="D16" s="165">
        <v>5000</v>
      </c>
      <c r="F16" s="174"/>
      <c r="G16" s="174"/>
    </row>
    <row r="17" spans="2:7" x14ac:dyDescent="0.25">
      <c r="B17" s="164">
        <v>4126</v>
      </c>
      <c r="C17" s="162" t="s">
        <v>39</v>
      </c>
      <c r="D17" s="165">
        <v>1317.91</v>
      </c>
      <c r="F17" s="174"/>
      <c r="G17" s="174"/>
    </row>
    <row r="18" spans="2:7" x14ac:dyDescent="0.25">
      <c r="B18" s="164">
        <v>4127</v>
      </c>
      <c r="C18" s="162" t="s">
        <v>40</v>
      </c>
      <c r="D18" s="163">
        <v>0</v>
      </c>
      <c r="F18" s="174"/>
      <c r="G18" s="174"/>
    </row>
    <row r="19" spans="2:7" x14ac:dyDescent="0.25">
      <c r="B19" s="158">
        <v>413</v>
      </c>
      <c r="C19" s="159" t="s">
        <v>41</v>
      </c>
      <c r="D19" s="160">
        <f t="shared" ref="D19" si="2">SUM(D20:D25)</f>
        <v>10124.120000000001</v>
      </c>
      <c r="F19" s="174"/>
      <c r="G19" s="174"/>
    </row>
    <row r="20" spans="2:7" x14ac:dyDescent="0.25">
      <c r="B20" s="164">
        <v>4131</v>
      </c>
      <c r="C20" s="162" t="s">
        <v>42</v>
      </c>
      <c r="D20" s="165">
        <v>1422.9</v>
      </c>
      <c r="F20" s="174"/>
      <c r="G20" s="174"/>
    </row>
    <row r="21" spans="2:7" x14ac:dyDescent="0.25">
      <c r="B21" s="164">
        <v>4132</v>
      </c>
      <c r="C21" s="162" t="s">
        <v>43</v>
      </c>
      <c r="D21" s="165">
        <v>0</v>
      </c>
      <c r="F21" s="174"/>
      <c r="G21" s="174"/>
    </row>
    <row r="22" spans="2:7" x14ac:dyDescent="0.25">
      <c r="B22" s="164">
        <v>4133</v>
      </c>
      <c r="C22" s="162" t="s">
        <v>44</v>
      </c>
      <c r="D22" s="163">
        <v>137.91</v>
      </c>
      <c r="F22" s="174"/>
      <c r="G22" s="174"/>
    </row>
    <row r="23" spans="2:7" x14ac:dyDescent="0.25">
      <c r="B23" s="164">
        <v>4134</v>
      </c>
      <c r="C23" s="162" t="s">
        <v>45</v>
      </c>
      <c r="D23" s="163">
        <v>1014.99</v>
      </c>
      <c r="F23" s="174"/>
      <c r="G23" s="174"/>
    </row>
    <row r="24" spans="2:7" x14ac:dyDescent="0.25">
      <c r="B24" s="164">
        <v>4135</v>
      </c>
      <c r="C24" s="162" t="s">
        <v>46</v>
      </c>
      <c r="D24" s="163">
        <v>7282.45</v>
      </c>
      <c r="F24" s="174"/>
      <c r="G24" s="174"/>
    </row>
    <row r="25" spans="2:7" x14ac:dyDescent="0.25">
      <c r="B25" s="164">
        <v>4139</v>
      </c>
      <c r="C25" s="162" t="s">
        <v>47</v>
      </c>
      <c r="D25" s="165">
        <v>265.87</v>
      </c>
      <c r="F25" s="174"/>
      <c r="G25" s="174"/>
    </row>
    <row r="26" spans="2:7" x14ac:dyDescent="0.25">
      <c r="B26" s="158">
        <v>414</v>
      </c>
      <c r="C26" s="159" t="s">
        <v>48</v>
      </c>
      <c r="D26" s="160">
        <f t="shared" ref="D26" si="3">SUM(D27:D35)</f>
        <v>6826.19</v>
      </c>
      <c r="F26" s="174"/>
      <c r="G26" s="174"/>
    </row>
    <row r="27" spans="2:7" x14ac:dyDescent="0.25">
      <c r="B27" s="164">
        <v>4141</v>
      </c>
      <c r="C27" s="162" t="s">
        <v>49</v>
      </c>
      <c r="D27" s="163">
        <v>1131.1199999999999</v>
      </c>
      <c r="F27" s="174"/>
      <c r="G27" s="174"/>
    </row>
    <row r="28" spans="2:7" x14ac:dyDescent="0.25">
      <c r="B28" s="164">
        <v>4142</v>
      </c>
      <c r="C28" s="162" t="s">
        <v>50</v>
      </c>
      <c r="D28" s="163">
        <v>620.04999999999995</v>
      </c>
      <c r="F28" s="174"/>
      <c r="G28" s="174"/>
    </row>
    <row r="29" spans="2:7" x14ac:dyDescent="0.25">
      <c r="B29" s="164">
        <v>4143</v>
      </c>
      <c r="C29" s="162" t="s">
        <v>51</v>
      </c>
      <c r="D29" s="163">
        <v>806.41</v>
      </c>
      <c r="F29" s="174"/>
      <c r="G29" s="174"/>
    </row>
    <row r="30" spans="2:7" x14ac:dyDescent="0.25">
      <c r="B30" s="164">
        <v>4144</v>
      </c>
      <c r="C30" s="162" t="s">
        <v>52</v>
      </c>
      <c r="D30" s="163">
        <v>515.95000000000005</v>
      </c>
      <c r="F30" s="174"/>
      <c r="G30" s="174"/>
    </row>
    <row r="31" spans="2:7" x14ac:dyDescent="0.25">
      <c r="B31" s="164">
        <v>4145</v>
      </c>
      <c r="C31" s="162" t="s">
        <v>53</v>
      </c>
      <c r="D31" s="163">
        <v>0</v>
      </c>
      <c r="F31" s="174"/>
      <c r="G31" s="174"/>
    </row>
    <row r="32" spans="2:7" x14ac:dyDescent="0.25">
      <c r="B32" s="164">
        <v>4146</v>
      </c>
      <c r="C32" s="162" t="s">
        <v>54</v>
      </c>
      <c r="D32" s="163">
        <v>0</v>
      </c>
      <c r="F32" s="174"/>
      <c r="G32" s="174"/>
    </row>
    <row r="33" spans="2:7" x14ac:dyDescent="0.25">
      <c r="B33" s="164">
        <v>4147</v>
      </c>
      <c r="C33" s="162" t="s">
        <v>55</v>
      </c>
      <c r="D33" s="163">
        <v>580</v>
      </c>
      <c r="F33" s="174"/>
      <c r="G33" s="174"/>
    </row>
    <row r="34" spans="2:7" x14ac:dyDescent="0.25">
      <c r="B34" s="164">
        <v>4148</v>
      </c>
      <c r="C34" s="162" t="s">
        <v>56</v>
      </c>
      <c r="D34" s="163">
        <v>0</v>
      </c>
      <c r="F34" s="174"/>
      <c r="G34" s="174"/>
    </row>
    <row r="35" spans="2:7" x14ac:dyDescent="0.25">
      <c r="B35" s="164">
        <v>4149</v>
      </c>
      <c r="C35" s="162" t="s">
        <v>57</v>
      </c>
      <c r="D35" s="163">
        <v>3172.66</v>
      </c>
      <c r="F35" s="174"/>
      <c r="G35" s="174"/>
    </row>
    <row r="36" spans="2:7" x14ac:dyDescent="0.25">
      <c r="B36" s="158">
        <v>415</v>
      </c>
      <c r="C36" s="159" t="s">
        <v>58</v>
      </c>
      <c r="D36" s="160">
        <f t="shared" ref="D36" si="4">SUM(D37:D40)</f>
        <v>24695.15</v>
      </c>
      <c r="F36" s="174"/>
      <c r="G36" s="174"/>
    </row>
    <row r="37" spans="2:7" x14ac:dyDescent="0.25">
      <c r="B37" s="164">
        <v>4151</v>
      </c>
      <c r="C37" s="162" t="s">
        <v>59</v>
      </c>
      <c r="D37" s="165">
        <v>13558.56</v>
      </c>
      <c r="F37" s="174"/>
      <c r="G37" s="174"/>
    </row>
    <row r="38" spans="2:7" x14ac:dyDescent="0.25">
      <c r="B38" s="164">
        <v>4152</v>
      </c>
      <c r="C38" s="162" t="s">
        <v>60</v>
      </c>
      <c r="D38" s="165">
        <v>0</v>
      </c>
      <c r="F38" s="174"/>
      <c r="G38" s="174"/>
    </row>
    <row r="39" spans="2:7" x14ac:dyDescent="0.25">
      <c r="B39" s="164">
        <v>4153</v>
      </c>
      <c r="C39" s="162" t="s">
        <v>61</v>
      </c>
      <c r="D39" s="163">
        <v>11136.59</v>
      </c>
      <c r="F39" s="174"/>
      <c r="G39" s="174"/>
    </row>
    <row r="40" spans="2:7" x14ac:dyDescent="0.25">
      <c r="B40" s="164">
        <v>4154</v>
      </c>
      <c r="C40" s="162" t="s">
        <v>62</v>
      </c>
      <c r="D40" s="165">
        <v>0</v>
      </c>
      <c r="F40" s="174"/>
      <c r="G40" s="174"/>
    </row>
    <row r="41" spans="2:7" x14ac:dyDescent="0.25">
      <c r="B41" s="158">
        <v>416</v>
      </c>
      <c r="C41" s="159" t="s">
        <v>63</v>
      </c>
      <c r="D41" s="160">
        <f t="shared" ref="D41" si="5">SUM(D42:D43)</f>
        <v>0</v>
      </c>
      <c r="F41" s="174"/>
      <c r="G41" s="174"/>
    </row>
    <row r="42" spans="2:7" x14ac:dyDescent="0.25">
      <c r="B42" s="164">
        <v>4161</v>
      </c>
      <c r="C42" s="162" t="s">
        <v>64</v>
      </c>
      <c r="D42" s="163">
        <v>0</v>
      </c>
      <c r="F42" s="174"/>
      <c r="G42" s="174"/>
    </row>
    <row r="43" spans="2:7" x14ac:dyDescent="0.25">
      <c r="B43" s="164">
        <v>4162</v>
      </c>
      <c r="C43" s="162" t="s">
        <v>65</v>
      </c>
      <c r="D43" s="165">
        <v>0</v>
      </c>
      <c r="F43" s="174"/>
      <c r="G43" s="174"/>
    </row>
    <row r="44" spans="2:7" x14ac:dyDescent="0.25">
      <c r="B44" s="158">
        <v>417</v>
      </c>
      <c r="C44" s="159" t="s">
        <v>66</v>
      </c>
      <c r="D44" s="160">
        <f t="shared" ref="D44" si="6">SUM(D45:D47)</f>
        <v>24000.35</v>
      </c>
      <c r="F44" s="174"/>
      <c r="G44" s="174"/>
    </row>
    <row r="45" spans="2:7" x14ac:dyDescent="0.25">
      <c r="B45" s="164">
        <v>4171</v>
      </c>
      <c r="C45" s="162" t="s">
        <v>67</v>
      </c>
      <c r="D45" s="163">
        <v>0</v>
      </c>
      <c r="F45" s="174"/>
      <c r="G45" s="174"/>
    </row>
    <row r="46" spans="2:7" x14ac:dyDescent="0.25">
      <c r="B46" s="164">
        <v>4172</v>
      </c>
      <c r="C46" s="162" t="s">
        <v>68</v>
      </c>
      <c r="D46" s="165">
        <v>24000.35</v>
      </c>
      <c r="F46" s="174"/>
      <c r="G46" s="174"/>
    </row>
    <row r="47" spans="2:7" x14ac:dyDescent="0.25">
      <c r="B47" s="164">
        <v>4173</v>
      </c>
      <c r="C47" s="162" t="s">
        <v>69</v>
      </c>
      <c r="D47" s="165">
        <v>0</v>
      </c>
      <c r="F47" s="174"/>
      <c r="G47" s="174"/>
    </row>
    <row r="48" spans="2:7" x14ac:dyDescent="0.25">
      <c r="B48" s="158">
        <v>418</v>
      </c>
      <c r="C48" s="159" t="s">
        <v>70</v>
      </c>
      <c r="D48" s="178">
        <v>69131.77</v>
      </c>
      <c r="F48" s="174"/>
      <c r="G48" s="174"/>
    </row>
    <row r="49" spans="2:7" x14ac:dyDescent="0.25">
      <c r="B49" s="158">
        <v>419</v>
      </c>
      <c r="C49" s="159" t="s">
        <v>71</v>
      </c>
      <c r="D49" s="160">
        <f t="shared" ref="D49" si="7">SUM(D50:D57)</f>
        <v>7689.4699999999993</v>
      </c>
      <c r="F49" s="174"/>
      <c r="G49" s="174"/>
    </row>
    <row r="50" spans="2:7" x14ac:dyDescent="0.25">
      <c r="B50" s="164">
        <v>4191</v>
      </c>
      <c r="C50" s="162" t="s">
        <v>72</v>
      </c>
      <c r="D50" s="163">
        <v>4156.57</v>
      </c>
      <c r="F50" s="174"/>
      <c r="G50" s="174"/>
    </row>
    <row r="51" spans="2:7" x14ac:dyDescent="0.25">
      <c r="B51" s="164">
        <v>4192</v>
      </c>
      <c r="C51" s="162" t="s">
        <v>73</v>
      </c>
      <c r="D51" s="163">
        <v>0</v>
      </c>
      <c r="F51" s="174"/>
      <c r="G51" s="174"/>
    </row>
    <row r="52" spans="2:7" x14ac:dyDescent="0.25">
      <c r="B52" s="164">
        <v>4193</v>
      </c>
      <c r="C52" s="162" t="s">
        <v>74</v>
      </c>
      <c r="D52" s="163">
        <v>302.5</v>
      </c>
      <c r="F52" s="174"/>
      <c r="G52" s="174"/>
    </row>
    <row r="53" spans="2:7" x14ac:dyDescent="0.25">
      <c r="B53" s="164">
        <v>4194</v>
      </c>
      <c r="C53" s="162" t="s">
        <v>75</v>
      </c>
      <c r="D53" s="163">
        <v>1155.72</v>
      </c>
      <c r="F53" s="174"/>
      <c r="G53" s="174"/>
    </row>
    <row r="54" spans="2:7" x14ac:dyDescent="0.25">
      <c r="B54" s="164">
        <v>4195</v>
      </c>
      <c r="C54" s="162" t="s">
        <v>76</v>
      </c>
      <c r="D54" s="165">
        <v>0</v>
      </c>
      <c r="F54" s="174"/>
      <c r="G54" s="174"/>
    </row>
    <row r="55" spans="2:7" x14ac:dyDescent="0.25">
      <c r="B55" s="164">
        <v>4196</v>
      </c>
      <c r="C55" s="162" t="s">
        <v>77</v>
      </c>
      <c r="D55" s="165">
        <v>1237.2</v>
      </c>
      <c r="F55" s="174"/>
      <c r="G55" s="174"/>
    </row>
    <row r="56" spans="2:7" x14ac:dyDescent="0.25">
      <c r="B56" s="164">
        <v>4198</v>
      </c>
      <c r="C56" s="162" t="s">
        <v>78</v>
      </c>
      <c r="D56" s="165">
        <v>0</v>
      </c>
      <c r="F56" s="174"/>
      <c r="G56" s="174"/>
    </row>
    <row r="57" spans="2:7" x14ac:dyDescent="0.25">
      <c r="B57" s="164">
        <v>4199</v>
      </c>
      <c r="C57" s="162" t="s">
        <v>79</v>
      </c>
      <c r="D57" s="163">
        <v>837.48</v>
      </c>
      <c r="F57" s="174"/>
      <c r="G57" s="174"/>
    </row>
    <row r="58" spans="2:7" s="180" customFormat="1" x14ac:dyDescent="0.25">
      <c r="B58" s="175">
        <v>42</v>
      </c>
      <c r="C58" s="176" t="s">
        <v>80</v>
      </c>
      <c r="D58" s="179">
        <v>17313.349999999999</v>
      </c>
      <c r="F58" s="181"/>
      <c r="G58" s="181"/>
    </row>
    <row r="59" spans="2:7" x14ac:dyDescent="0.25">
      <c r="B59" s="175">
        <v>43</v>
      </c>
      <c r="C59" s="176" t="s">
        <v>81</v>
      </c>
      <c r="D59" s="177">
        <f t="shared" ref="D59" si="8">+D60+D70</f>
        <v>115531.32</v>
      </c>
      <c r="F59" s="174"/>
      <c r="G59" s="174"/>
    </row>
    <row r="60" spans="2:7" x14ac:dyDescent="0.25">
      <c r="B60" s="158">
        <v>431</v>
      </c>
      <c r="C60" s="159" t="s">
        <v>81</v>
      </c>
      <c r="D60" s="160">
        <f t="shared" ref="D60" si="9">SUM(D61:D69)</f>
        <v>51073.7</v>
      </c>
      <c r="F60" s="174"/>
      <c r="G60" s="174"/>
    </row>
    <row r="61" spans="2:7" x14ac:dyDescent="0.25">
      <c r="B61" s="164">
        <v>4311</v>
      </c>
      <c r="C61" s="162" t="s">
        <v>82</v>
      </c>
      <c r="D61" s="165">
        <v>1100</v>
      </c>
      <c r="F61" s="174"/>
      <c r="G61" s="174"/>
    </row>
    <row r="62" spans="2:7" x14ac:dyDescent="0.25">
      <c r="B62" s="164">
        <v>4312</v>
      </c>
      <c r="C62" s="162" t="s">
        <v>83</v>
      </c>
      <c r="D62" s="163">
        <v>10320.799999999999</v>
      </c>
      <c r="F62" s="174"/>
      <c r="G62" s="174"/>
    </row>
    <row r="63" spans="2:7" x14ac:dyDescent="0.25">
      <c r="B63" s="164">
        <v>4313</v>
      </c>
      <c r="C63" s="162" t="s">
        <v>84</v>
      </c>
      <c r="D63" s="163">
        <v>6850</v>
      </c>
      <c r="F63" s="174"/>
      <c r="G63" s="174"/>
    </row>
    <row r="64" spans="2:7" x14ac:dyDescent="0.25">
      <c r="B64" s="164">
        <v>4314</v>
      </c>
      <c r="C64" s="162" t="s">
        <v>85</v>
      </c>
      <c r="D64" s="165">
        <v>0</v>
      </c>
      <c r="F64" s="174"/>
      <c r="G64" s="174"/>
    </row>
    <row r="65" spans="2:7" x14ac:dyDescent="0.25">
      <c r="B65" s="164">
        <v>4315</v>
      </c>
      <c r="C65" s="162" t="s">
        <v>86</v>
      </c>
      <c r="D65" s="163">
        <v>0</v>
      </c>
      <c r="F65" s="174"/>
      <c r="G65" s="174"/>
    </row>
    <row r="66" spans="2:7" x14ac:dyDescent="0.25">
      <c r="B66" s="164">
        <v>4316</v>
      </c>
      <c r="C66" s="162" t="s">
        <v>87</v>
      </c>
      <c r="D66" s="163">
        <v>17000</v>
      </c>
      <c r="F66" s="174"/>
      <c r="G66" s="174"/>
    </row>
    <row r="67" spans="2:7" x14ac:dyDescent="0.25">
      <c r="B67" s="164">
        <v>4317</v>
      </c>
      <c r="C67" s="162" t="s">
        <v>88</v>
      </c>
      <c r="D67" s="182">
        <v>1848.92</v>
      </c>
      <c r="F67" s="174"/>
      <c r="G67" s="174"/>
    </row>
    <row r="68" spans="2:7" x14ac:dyDescent="0.25">
      <c r="B68" s="164">
        <v>4318</v>
      </c>
      <c r="C68" s="162" t="s">
        <v>89</v>
      </c>
      <c r="D68" s="163">
        <v>922.56</v>
      </c>
      <c r="F68" s="174"/>
      <c r="G68" s="174"/>
    </row>
    <row r="69" spans="2:7" x14ac:dyDescent="0.25">
      <c r="B69" s="164">
        <v>4319</v>
      </c>
      <c r="C69" s="162" t="s">
        <v>90</v>
      </c>
      <c r="D69" s="163">
        <v>13031.42</v>
      </c>
      <c r="F69" s="174"/>
      <c r="G69" s="174"/>
    </row>
    <row r="70" spans="2:7" x14ac:dyDescent="0.25">
      <c r="B70" s="158">
        <v>432</v>
      </c>
      <c r="C70" s="159" t="s">
        <v>91</v>
      </c>
      <c r="D70" s="160">
        <f t="shared" ref="D70" si="10">SUM(D71:D73)</f>
        <v>64457.62</v>
      </c>
      <c r="F70" s="174"/>
      <c r="G70" s="174"/>
    </row>
    <row r="71" spans="2:7" x14ac:dyDescent="0.25">
      <c r="B71" s="164">
        <v>4324</v>
      </c>
      <c r="C71" s="162" t="s">
        <v>92</v>
      </c>
      <c r="D71" s="165">
        <v>0</v>
      </c>
      <c r="F71" s="174"/>
      <c r="G71" s="174"/>
    </row>
    <row r="72" spans="2:7" x14ac:dyDescent="0.25">
      <c r="B72" s="164">
        <v>4325</v>
      </c>
      <c r="C72" s="162" t="s">
        <v>93</v>
      </c>
      <c r="D72" s="165">
        <v>0</v>
      </c>
      <c r="F72" s="174"/>
      <c r="G72" s="174"/>
    </row>
    <row r="73" spans="2:7" x14ac:dyDescent="0.25">
      <c r="B73" s="164">
        <v>4326</v>
      </c>
      <c r="C73" s="162" t="s">
        <v>94</v>
      </c>
      <c r="D73" s="163">
        <v>64457.62</v>
      </c>
      <c r="F73" s="174"/>
      <c r="G73" s="174"/>
    </row>
    <row r="74" spans="2:7" x14ac:dyDescent="0.25">
      <c r="B74" s="155" t="s">
        <v>95</v>
      </c>
      <c r="C74" s="156" t="s">
        <v>96</v>
      </c>
      <c r="D74" s="157">
        <f t="shared" ref="D74" si="11">D75</f>
        <v>66426.16</v>
      </c>
      <c r="F74" s="174"/>
      <c r="G74" s="174"/>
    </row>
    <row r="75" spans="2:7" x14ac:dyDescent="0.25">
      <c r="B75" s="158">
        <v>441</v>
      </c>
      <c r="C75" s="159" t="s">
        <v>96</v>
      </c>
      <c r="D75" s="160">
        <f t="shared" ref="D75" si="12">SUM(D76:D82)</f>
        <v>66426.16</v>
      </c>
      <c r="F75" s="174"/>
      <c r="G75" s="174"/>
    </row>
    <row r="76" spans="2:7" x14ac:dyDescent="0.25">
      <c r="B76" s="161">
        <v>4411</v>
      </c>
      <c r="C76" s="168" t="s">
        <v>97</v>
      </c>
      <c r="D76" s="182">
        <v>0</v>
      </c>
      <c r="F76" s="174"/>
      <c r="G76" s="174"/>
    </row>
    <row r="77" spans="2:7" x14ac:dyDescent="0.25">
      <c r="B77" s="164">
        <v>4412</v>
      </c>
      <c r="C77" s="162" t="s">
        <v>98</v>
      </c>
      <c r="D77" s="163">
        <v>1624.3</v>
      </c>
      <c r="F77" s="174"/>
      <c r="G77" s="174"/>
    </row>
    <row r="78" spans="2:7" x14ac:dyDescent="0.25">
      <c r="B78" s="164">
        <v>4413</v>
      </c>
      <c r="C78" s="162" t="s">
        <v>99</v>
      </c>
      <c r="D78" s="163">
        <v>0</v>
      </c>
      <c r="F78" s="174"/>
      <c r="G78" s="174"/>
    </row>
    <row r="79" spans="2:7" x14ac:dyDescent="0.25">
      <c r="B79" s="164">
        <v>4414</v>
      </c>
      <c r="C79" s="162" t="s">
        <v>100</v>
      </c>
      <c r="D79" s="182">
        <v>0</v>
      </c>
      <c r="F79" s="174"/>
      <c r="G79" s="174"/>
    </row>
    <row r="80" spans="2:7" x14ac:dyDescent="0.25">
      <c r="B80" s="164">
        <v>4415</v>
      </c>
      <c r="C80" s="162" t="s">
        <v>101</v>
      </c>
      <c r="D80" s="163">
        <v>523.49</v>
      </c>
      <c r="F80" s="174"/>
      <c r="G80" s="174"/>
    </row>
    <row r="81" spans="2:7" x14ac:dyDescent="0.25">
      <c r="B81" s="164">
        <v>4416</v>
      </c>
      <c r="C81" s="162" t="s">
        <v>102</v>
      </c>
      <c r="D81" s="182">
        <v>36921.919999999998</v>
      </c>
      <c r="F81" s="174"/>
      <c r="G81" s="174"/>
    </row>
    <row r="82" spans="2:7" x14ac:dyDescent="0.25">
      <c r="B82" s="164">
        <v>4419</v>
      </c>
      <c r="C82" s="162" t="s">
        <v>103</v>
      </c>
      <c r="D82" s="163">
        <v>27356.45</v>
      </c>
      <c r="F82" s="174"/>
      <c r="G82" s="174"/>
    </row>
    <row r="83" spans="2:7" x14ac:dyDescent="0.25">
      <c r="B83" s="155" t="s">
        <v>104</v>
      </c>
      <c r="C83" s="156" t="s">
        <v>105</v>
      </c>
      <c r="D83" s="157">
        <f t="shared" ref="D83" si="13">+D84</f>
        <v>0</v>
      </c>
      <c r="F83" s="174"/>
      <c r="G83" s="174"/>
    </row>
    <row r="84" spans="2:7" x14ac:dyDescent="0.25">
      <c r="B84" s="158">
        <v>451</v>
      </c>
      <c r="C84" s="159" t="s">
        <v>105</v>
      </c>
      <c r="D84" s="160">
        <f t="shared" ref="D84" si="14">SUM(D85:D88)</f>
        <v>0</v>
      </c>
      <c r="F84" s="174"/>
      <c r="G84" s="174"/>
    </row>
    <row r="85" spans="2:7" x14ac:dyDescent="0.25">
      <c r="B85" s="164">
        <v>4511</v>
      </c>
      <c r="C85" s="162" t="s">
        <v>106</v>
      </c>
      <c r="D85" s="165">
        <v>0</v>
      </c>
      <c r="F85" s="174"/>
      <c r="G85" s="174"/>
    </row>
    <row r="86" spans="2:7" x14ac:dyDescent="0.25">
      <c r="B86" s="164">
        <v>4512</v>
      </c>
      <c r="C86" s="162" t="s">
        <v>107</v>
      </c>
      <c r="D86" s="165">
        <v>0</v>
      </c>
      <c r="F86" s="174"/>
      <c r="G86" s="174"/>
    </row>
    <row r="87" spans="2:7" x14ac:dyDescent="0.25">
      <c r="B87" s="164">
        <v>4513</v>
      </c>
      <c r="C87" s="162" t="s">
        <v>108</v>
      </c>
      <c r="D87" s="165">
        <v>0</v>
      </c>
      <c r="F87" s="174"/>
      <c r="G87" s="174"/>
    </row>
    <row r="88" spans="2:7" x14ac:dyDescent="0.25">
      <c r="B88" s="164">
        <v>4515</v>
      </c>
      <c r="C88" s="162" t="s">
        <v>109</v>
      </c>
      <c r="D88" s="165">
        <v>0</v>
      </c>
      <c r="F88" s="174"/>
      <c r="G88" s="174"/>
    </row>
    <row r="89" spans="2:7" x14ac:dyDescent="0.25">
      <c r="B89" s="155" t="s">
        <v>110</v>
      </c>
      <c r="C89" s="156" t="s">
        <v>111</v>
      </c>
      <c r="D89" s="157">
        <f t="shared" ref="D89" si="15">+D90+D93+D96</f>
        <v>4541.8599999999997</v>
      </c>
      <c r="F89" s="174"/>
      <c r="G89" s="174"/>
    </row>
    <row r="90" spans="2:7" x14ac:dyDescent="0.25">
      <c r="B90" s="183">
        <v>461</v>
      </c>
      <c r="C90" s="159" t="s">
        <v>112</v>
      </c>
      <c r="D90" s="160">
        <f t="shared" ref="D90" si="16">SUM(D91:D92)</f>
        <v>0</v>
      </c>
      <c r="F90" s="174"/>
      <c r="G90" s="174"/>
    </row>
    <row r="91" spans="2:7" x14ac:dyDescent="0.25">
      <c r="B91" s="164">
        <v>4611</v>
      </c>
      <c r="C91" s="162" t="s">
        <v>113</v>
      </c>
      <c r="D91" s="163"/>
      <c r="F91" s="174"/>
      <c r="G91" s="174"/>
    </row>
    <row r="92" spans="2:7" x14ac:dyDescent="0.25">
      <c r="B92" s="164">
        <v>4612</v>
      </c>
      <c r="C92" s="162" t="s">
        <v>114</v>
      </c>
      <c r="D92" s="165">
        <v>0</v>
      </c>
      <c r="F92" s="174"/>
      <c r="G92" s="174"/>
    </row>
    <row r="93" spans="2:7" x14ac:dyDescent="0.25">
      <c r="B93" s="183">
        <v>462</v>
      </c>
      <c r="C93" s="159" t="s">
        <v>115</v>
      </c>
      <c r="D93" s="160">
        <f t="shared" ref="D93" si="17">SUM(D94:D95)</f>
        <v>0</v>
      </c>
      <c r="F93" s="174"/>
      <c r="G93" s="174"/>
    </row>
    <row r="94" spans="2:7" x14ac:dyDescent="0.25">
      <c r="B94" s="164">
        <v>4621</v>
      </c>
      <c r="C94" s="162" t="s">
        <v>116</v>
      </c>
      <c r="D94" s="165">
        <v>0</v>
      </c>
      <c r="F94" s="174"/>
      <c r="G94" s="174"/>
    </row>
    <row r="95" spans="2:7" x14ac:dyDescent="0.25">
      <c r="B95" s="164">
        <v>4622</v>
      </c>
      <c r="C95" s="162" t="s">
        <v>117</v>
      </c>
      <c r="D95" s="165">
        <v>0</v>
      </c>
      <c r="F95" s="174"/>
      <c r="G95" s="174"/>
    </row>
    <row r="96" spans="2:7" x14ac:dyDescent="0.25">
      <c r="B96" s="183">
        <v>463</v>
      </c>
      <c r="C96" s="159" t="s">
        <v>118</v>
      </c>
      <c r="D96" s="160">
        <f t="shared" ref="D96" si="18">SUM(D97:D98)</f>
        <v>4541.8599999999997</v>
      </c>
      <c r="F96" s="174"/>
      <c r="G96" s="174"/>
    </row>
    <row r="97" spans="2:7" x14ac:dyDescent="0.25">
      <c r="B97" s="164">
        <v>4630</v>
      </c>
      <c r="C97" s="162" t="s">
        <v>118</v>
      </c>
      <c r="D97" s="163">
        <v>4541.8599999999997</v>
      </c>
      <c r="F97" s="174"/>
      <c r="G97" s="174"/>
    </row>
    <row r="98" spans="2:7" x14ac:dyDescent="0.25">
      <c r="B98" s="164">
        <v>4632</v>
      </c>
      <c r="C98" s="162" t="s">
        <v>119</v>
      </c>
      <c r="D98" s="165">
        <v>0</v>
      </c>
      <c r="F98" s="174"/>
      <c r="G98" s="174"/>
    </row>
    <row r="99" spans="2:7" x14ac:dyDescent="0.25">
      <c r="B99" s="155" t="s">
        <v>120</v>
      </c>
      <c r="C99" s="156" t="s">
        <v>121</v>
      </c>
      <c r="D99" s="157">
        <f t="shared" ref="D99" si="19">SUM(D100:D102)</f>
        <v>8050</v>
      </c>
      <c r="F99" s="174"/>
      <c r="G99" s="174"/>
    </row>
    <row r="100" spans="2:7" x14ac:dyDescent="0.25">
      <c r="B100" s="164">
        <v>471</v>
      </c>
      <c r="C100" s="162" t="s">
        <v>122</v>
      </c>
      <c r="D100" s="163">
        <v>8050</v>
      </c>
      <c r="F100" s="174"/>
      <c r="G100" s="174"/>
    </row>
    <row r="101" spans="2:7" x14ac:dyDescent="0.25">
      <c r="B101" s="164">
        <v>472</v>
      </c>
      <c r="C101" s="162" t="s">
        <v>123</v>
      </c>
      <c r="D101" s="165">
        <v>0</v>
      </c>
      <c r="F101" s="174"/>
      <c r="G101" s="174"/>
    </row>
    <row r="102" spans="2:7" x14ac:dyDescent="0.25">
      <c r="B102" s="186">
        <v>473</v>
      </c>
      <c r="C102" s="187" t="s">
        <v>124</v>
      </c>
      <c r="D102" s="190">
        <v>0</v>
      </c>
      <c r="F102" s="174"/>
      <c r="G102" s="174"/>
    </row>
    <row r="103" spans="2:7" x14ac:dyDescent="0.25">
      <c r="B103" s="196" t="s">
        <v>125</v>
      </c>
      <c r="C103" s="197"/>
      <c r="D103" s="189">
        <f t="shared" ref="D103" si="20">D3+D74+D83+D89+D99</f>
        <v>418549.17000000004</v>
      </c>
      <c r="F103" s="174"/>
      <c r="G103" s="174"/>
    </row>
    <row r="105" spans="2:7" x14ac:dyDescent="0.25">
      <c r="C105" s="154" t="s">
        <v>382</v>
      </c>
    </row>
    <row r="106" spans="2:7" x14ac:dyDescent="0.25">
      <c r="C106" s="154" t="s">
        <v>383</v>
      </c>
    </row>
    <row r="107" spans="2:7" x14ac:dyDescent="0.25">
      <c r="C107" s="154" t="s">
        <v>381</v>
      </c>
    </row>
  </sheetData>
  <mergeCells count="2">
    <mergeCell ref="B103:C103"/>
    <mergeCell ref="B1:D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B11:C11 B4:C4 B5:D5 B3:D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" formula="1"/>
    <ignoredError sqref="D44 D4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3"/>
  <sheetViews>
    <sheetView zoomScaleNormal="100" workbookViewId="0">
      <selection activeCell="O2" sqref="O2"/>
    </sheetView>
  </sheetViews>
  <sheetFormatPr defaultRowHeight="15" x14ac:dyDescent="0.25"/>
  <cols>
    <col min="1" max="1" width="4.42578125" customWidth="1"/>
    <col min="2" max="2" width="8.7109375" customWidth="1"/>
    <col min="3" max="3" width="66.7109375" customWidth="1"/>
    <col min="4" max="4" width="14.42578125" customWidth="1"/>
    <col min="5" max="5" width="13.85546875" customWidth="1"/>
  </cols>
  <sheetData>
    <row r="2" spans="2:5" ht="18.75" x14ac:dyDescent="0.25">
      <c r="B2" s="202" t="s">
        <v>208</v>
      </c>
      <c r="C2" s="202"/>
      <c r="D2" s="202"/>
      <c r="E2" s="202"/>
    </row>
    <row r="3" spans="2:5" ht="15" customHeight="1" x14ac:dyDescent="0.25">
      <c r="B3" s="201" t="s">
        <v>209</v>
      </c>
      <c r="C3" s="201" t="s">
        <v>210</v>
      </c>
      <c r="D3" s="203"/>
      <c r="E3" s="203"/>
    </row>
    <row r="4" spans="2:5" ht="63.75" x14ac:dyDescent="0.25">
      <c r="B4" s="201"/>
      <c r="C4" s="201"/>
      <c r="D4" s="147" t="s">
        <v>390</v>
      </c>
      <c r="E4" s="147" t="s">
        <v>391</v>
      </c>
    </row>
    <row r="5" spans="2:5" x14ac:dyDescent="0.25">
      <c r="B5" s="7" t="s">
        <v>25</v>
      </c>
      <c r="C5" s="2" t="s">
        <v>211</v>
      </c>
      <c r="D5" s="26">
        <f>+D6+D7+D8</f>
        <v>23455.99</v>
      </c>
      <c r="E5" s="26">
        <f>+E6+E7+E8</f>
        <v>49960.53</v>
      </c>
    </row>
    <row r="6" spans="2:5" s="64" customFormat="1" x14ac:dyDescent="0.2">
      <c r="B6" s="3"/>
      <c r="C6" s="4" t="s">
        <v>212</v>
      </c>
      <c r="D6" s="92">
        <v>0</v>
      </c>
      <c r="E6" s="86">
        <v>31107.16</v>
      </c>
    </row>
    <row r="7" spans="2:5" x14ac:dyDescent="0.25">
      <c r="B7" s="3"/>
      <c r="C7" s="4" t="s">
        <v>213</v>
      </c>
      <c r="D7" s="92"/>
      <c r="E7" s="86"/>
    </row>
    <row r="8" spans="2:5" x14ac:dyDescent="0.25">
      <c r="B8" s="3"/>
      <c r="C8" s="4" t="s">
        <v>214</v>
      </c>
      <c r="D8" s="92">
        <v>23455.99</v>
      </c>
      <c r="E8" s="86">
        <v>18853.37</v>
      </c>
    </row>
    <row r="9" spans="2:5" x14ac:dyDescent="0.25">
      <c r="B9" s="1" t="s">
        <v>95</v>
      </c>
      <c r="C9" s="2" t="s">
        <v>215</v>
      </c>
      <c r="D9" s="26"/>
      <c r="E9" s="26"/>
    </row>
    <row r="10" spans="2:5" x14ac:dyDescent="0.25">
      <c r="B10" s="1" t="s">
        <v>104</v>
      </c>
      <c r="C10" s="2" t="s">
        <v>216</v>
      </c>
      <c r="D10" s="26"/>
      <c r="E10" s="26"/>
    </row>
    <row r="11" spans="2:5" x14ac:dyDescent="0.25">
      <c r="B11" s="1" t="s">
        <v>110</v>
      </c>
      <c r="C11" s="2" t="s">
        <v>217</v>
      </c>
      <c r="D11" s="26"/>
      <c r="E11" s="26"/>
    </row>
    <row r="12" spans="2:5" x14ac:dyDescent="0.25">
      <c r="B12" s="1" t="s">
        <v>120</v>
      </c>
      <c r="C12" s="2" t="s">
        <v>218</v>
      </c>
      <c r="D12" s="26">
        <f t="shared" ref="D12:E12" si="0">D13+D14</f>
        <v>0</v>
      </c>
      <c r="E12" s="26">
        <f t="shared" si="0"/>
        <v>0</v>
      </c>
    </row>
    <row r="13" spans="2:5" x14ac:dyDescent="0.25">
      <c r="B13" s="5" t="s">
        <v>219</v>
      </c>
      <c r="C13" s="8" t="s">
        <v>220</v>
      </c>
      <c r="D13" s="193"/>
      <c r="E13" s="139"/>
    </row>
    <row r="14" spans="2:5" x14ac:dyDescent="0.25">
      <c r="B14" s="3" t="s">
        <v>221</v>
      </c>
      <c r="C14" s="4" t="s">
        <v>222</v>
      </c>
      <c r="D14" s="193"/>
      <c r="E14" s="24"/>
    </row>
    <row r="15" spans="2:5" x14ac:dyDescent="0.25">
      <c r="B15" s="1" t="s">
        <v>223</v>
      </c>
      <c r="C15" s="2" t="s">
        <v>224</v>
      </c>
      <c r="D15" s="26">
        <v>0</v>
      </c>
      <c r="E15" s="26">
        <v>0</v>
      </c>
    </row>
    <row r="16" spans="2:5" x14ac:dyDescent="0.25">
      <c r="B16" s="1" t="s">
        <v>225</v>
      </c>
      <c r="C16" s="2" t="s">
        <v>246</v>
      </c>
      <c r="D16" s="26"/>
      <c r="E16" s="26"/>
    </row>
    <row r="17" spans="2:5" x14ac:dyDescent="0.25">
      <c r="B17" s="1" t="s">
        <v>247</v>
      </c>
      <c r="C17" s="2" t="s">
        <v>226</v>
      </c>
      <c r="D17" s="26"/>
      <c r="E17" s="26"/>
    </row>
    <row r="18" spans="2:5" x14ac:dyDescent="0.25">
      <c r="B18" s="201" t="s">
        <v>227</v>
      </c>
      <c r="C18" s="201"/>
      <c r="D18" s="148">
        <f>+D5+D9+D10+D11+D12+D15+D16+D17</f>
        <v>23455.99</v>
      </c>
      <c r="E18" s="148">
        <f>+E5+E9+E10+E11+E12+E15+E16+E17</f>
        <v>49960.53</v>
      </c>
    </row>
    <row r="20" spans="2:5" ht="15.75" x14ac:dyDescent="0.25">
      <c r="C20" s="154" t="s">
        <v>388</v>
      </c>
      <c r="D20" s="40"/>
    </row>
    <row r="21" spans="2:5" ht="15.75" x14ac:dyDescent="0.25">
      <c r="C21" s="154" t="s">
        <v>383</v>
      </c>
    </row>
    <row r="22" spans="2:5" ht="15.75" x14ac:dyDescent="0.25">
      <c r="C22" s="154" t="s">
        <v>381</v>
      </c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H22"/>
  <sheetViews>
    <sheetView tabSelected="1" workbookViewId="0">
      <selection activeCell="Y23" sqref="Y23"/>
    </sheetView>
  </sheetViews>
  <sheetFormatPr defaultRowHeight="15" x14ac:dyDescent="0.25"/>
  <cols>
    <col min="1" max="1" width="5.7109375" customWidth="1"/>
    <col min="2" max="2" width="8.7109375" customWidth="1"/>
    <col min="3" max="3" width="37" customWidth="1"/>
    <col min="4" max="4" width="15.5703125" customWidth="1"/>
    <col min="5" max="5" width="16" customWidth="1"/>
  </cols>
  <sheetData>
    <row r="2" spans="1:138" ht="18.75" x14ac:dyDescent="0.25">
      <c r="B2" s="202" t="s">
        <v>252</v>
      </c>
      <c r="C2" s="202"/>
      <c r="D2" s="202"/>
      <c r="E2" s="202"/>
    </row>
    <row r="3" spans="1:138" ht="15" customHeight="1" x14ac:dyDescent="0.25">
      <c r="B3" s="201" t="s">
        <v>209</v>
      </c>
      <c r="C3" s="201" t="s">
        <v>253</v>
      </c>
      <c r="D3" s="203"/>
      <c r="E3" s="203"/>
    </row>
    <row r="4" spans="1:138" ht="38.25" customHeight="1" x14ac:dyDescent="0.25">
      <c r="B4" s="201"/>
      <c r="C4" s="201"/>
      <c r="D4" s="147" t="s">
        <v>392</v>
      </c>
      <c r="E4" s="147" t="s">
        <v>393</v>
      </c>
    </row>
    <row r="5" spans="1:138" x14ac:dyDescent="0.25">
      <c r="B5" s="6" t="s">
        <v>25</v>
      </c>
      <c r="C5" s="56" t="s">
        <v>249</v>
      </c>
      <c r="D5" s="67">
        <v>111466.09</v>
      </c>
      <c r="E5" s="67">
        <f t="shared" ref="E5" si="0">E6+E9</f>
        <v>0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0</v>
      </c>
      <c r="E6" s="65">
        <f t="shared" si="1"/>
        <v>0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/>
      <c r="E8" s="22"/>
    </row>
    <row r="9" spans="1:138" s="58" customFormat="1" x14ac:dyDescent="0.25">
      <c r="B9" s="6">
        <v>2</v>
      </c>
      <c r="C9" s="56" t="s">
        <v>257</v>
      </c>
      <c r="D9" s="57">
        <v>111466.09</v>
      </c>
      <c r="E9" s="57">
        <v>0</v>
      </c>
    </row>
    <row r="10" spans="1:138" x14ac:dyDescent="0.25">
      <c r="B10" s="6" t="s">
        <v>95</v>
      </c>
      <c r="C10" s="56" t="s">
        <v>250</v>
      </c>
      <c r="D10" s="67">
        <f t="shared" ref="D10:E10" si="2">D11+D14</f>
        <v>0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0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/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4"/>
      <c r="B15" s="204" t="s">
        <v>258</v>
      </c>
      <c r="C15" s="205"/>
      <c r="D15" s="149">
        <f t="shared" ref="D15:E15" si="4">D5+D10</f>
        <v>111466.09</v>
      </c>
      <c r="E15" s="149">
        <f t="shared" si="4"/>
        <v>0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5"/>
      <c r="B16" s="6" t="s">
        <v>104</v>
      </c>
      <c r="C16" s="56" t="s">
        <v>251</v>
      </c>
      <c r="D16" s="57"/>
      <c r="E16" s="57"/>
    </row>
    <row r="17" spans="1:138" x14ac:dyDescent="0.25">
      <c r="A17" s="185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4"/>
      <c r="B18" s="204" t="s">
        <v>259</v>
      </c>
      <c r="C18" s="205"/>
      <c r="D18" s="150">
        <f t="shared" ref="D18:E18" si="5">D16+D17</f>
        <v>0</v>
      </c>
      <c r="E18" s="150">
        <f t="shared" si="5"/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0" spans="1:138" ht="15.75" x14ac:dyDescent="0.25">
      <c r="C20" s="154" t="s">
        <v>386</v>
      </c>
    </row>
    <row r="21" spans="1:138" ht="15.75" x14ac:dyDescent="0.25">
      <c r="C21" s="154" t="s">
        <v>387</v>
      </c>
    </row>
    <row r="22" spans="1:138" ht="15.75" x14ac:dyDescent="0.25">
      <c r="C22" s="154" t="s">
        <v>381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08">
        <f>+'[1]Centralna država-ek klas'!C2:D2</f>
        <v>7034000000</v>
      </c>
      <c r="D2" s="209"/>
      <c r="E2" s="208">
        <f>+'[1]Centralna država-ek klas'!E2:F2</f>
        <v>7034000000</v>
      </c>
      <c r="F2" s="209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06" t="s">
        <v>340</v>
      </c>
      <c r="B4" s="210" t="s">
        <v>275</v>
      </c>
      <c r="C4" s="212" t="s">
        <v>343</v>
      </c>
      <c r="D4" s="213"/>
      <c r="E4" s="214" t="s">
        <v>342</v>
      </c>
      <c r="F4" s="215"/>
    </row>
    <row r="5" spans="1:16375" ht="23.25" customHeight="1" x14ac:dyDescent="0.2">
      <c r="A5" s="207"/>
      <c r="B5" s="211"/>
      <c r="C5" s="133" t="s">
        <v>276</v>
      </c>
      <c r="D5" s="134" t="s">
        <v>344</v>
      </c>
      <c r="E5" s="133" t="s">
        <v>276</v>
      </c>
      <c r="F5" s="134" t="s">
        <v>277</v>
      </c>
    </row>
    <row r="6" spans="1:16375" s="109" customFormat="1" ht="15" customHeight="1" x14ac:dyDescent="0.3">
      <c r="A6" s="135"/>
      <c r="B6" s="138" t="s">
        <v>278</v>
      </c>
      <c r="C6" s="136" t="e">
        <f>+C7+C12+C19+C30+C35+C36</f>
        <v>#REF!</v>
      </c>
      <c r="D6" s="137" t="e">
        <f>+C6/$C$2*100</f>
        <v>#REF!</v>
      </c>
      <c r="E6" s="136">
        <f>+E7+E12+E19+E30+E35+E36</f>
        <v>0</v>
      </c>
      <c r="F6" s="137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20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20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20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20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20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20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2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20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20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20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20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20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20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20"/>
      <c r="F26" s="116">
        <f t="shared" si="3"/>
        <v>0</v>
      </c>
    </row>
    <row r="27" spans="1:6" ht="26.25" customHeight="1" x14ac:dyDescent="0.25">
      <c r="A27" s="114">
        <v>7147</v>
      </c>
      <c r="B27" s="122" t="s">
        <v>341</v>
      </c>
      <c r="C27" s="115" t="e">
        <f>+#REF!</f>
        <v>#REF!</v>
      </c>
      <c r="D27" s="116" t="e">
        <f t="shared" si="2"/>
        <v>#REF!</v>
      </c>
      <c r="E27" s="120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3"/>
      <c r="D28" s="116">
        <f t="shared" si="2"/>
        <v>0</v>
      </c>
      <c r="E28" s="124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3" t="e">
        <f>+#REF!</f>
        <v>#REF!</v>
      </c>
      <c r="D29" s="116" t="e">
        <f t="shared" si="2"/>
        <v>#REF!</v>
      </c>
      <c r="E29" s="124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2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3" t="e">
        <f>+#REF!</f>
        <v>#REF!</v>
      </c>
      <c r="D31" s="116" t="e">
        <f t="shared" si="1"/>
        <v>#REF!</v>
      </c>
      <c r="E31" s="124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3" t="e">
        <f>+#REF!</f>
        <v>#REF!</v>
      </c>
      <c r="D32" s="116" t="e">
        <f t="shared" si="1"/>
        <v>#REF!</v>
      </c>
      <c r="E32" s="124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3" t="e">
        <f>+#REF!</f>
        <v>#REF!</v>
      </c>
      <c r="D33" s="116" t="e">
        <f t="shared" si="1"/>
        <v>#REF!</v>
      </c>
      <c r="E33" s="124"/>
      <c r="F33" s="116">
        <f t="shared" si="0"/>
        <v>0</v>
      </c>
    </row>
    <row r="34" spans="1:16375" s="125" customFormat="1" ht="15" customHeight="1" x14ac:dyDescent="0.25">
      <c r="A34" s="114">
        <v>7155</v>
      </c>
      <c r="B34" s="117" t="s">
        <v>300</v>
      </c>
      <c r="C34" s="123" t="e">
        <f>+#REF!</f>
        <v>#REF!</v>
      </c>
      <c r="D34" s="116" t="e">
        <f t="shared" si="1"/>
        <v>#REF!</v>
      </c>
      <c r="E34" s="124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5"/>
      <c r="B37" s="138" t="s">
        <v>306</v>
      </c>
      <c r="C37" s="136" t="e">
        <f>+C38+C48+C49++C50+C51+C52+C53+C54</f>
        <v>#REF!</v>
      </c>
      <c r="D37" s="137" t="e">
        <f t="shared" si="1"/>
        <v>#REF!</v>
      </c>
      <c r="E37" s="136">
        <f>+E38+E48+E49++E50+E51+E52+E53+E54</f>
        <v>0</v>
      </c>
      <c r="F37" s="137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20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20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5"/>
      <c r="B55" s="138" t="s">
        <v>324</v>
      </c>
      <c r="C55" s="136" t="e">
        <f>+C6-C37</f>
        <v>#REF!</v>
      </c>
      <c r="D55" s="137" t="e">
        <f t="shared" si="1"/>
        <v>#REF!</v>
      </c>
      <c r="E55" s="136">
        <f>+E6-E37</f>
        <v>0</v>
      </c>
      <c r="F55" s="137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5"/>
      <c r="B57" s="138" t="s">
        <v>326</v>
      </c>
      <c r="C57" s="136" t="e">
        <f>+C55-C56</f>
        <v>#REF!</v>
      </c>
      <c r="D57" s="137" t="e">
        <f t="shared" si="1"/>
        <v>#REF!</v>
      </c>
      <c r="E57" s="136">
        <f>+E55-E56</f>
        <v>0</v>
      </c>
      <c r="F57" s="137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5"/>
      <c r="B58" s="138" t="s">
        <v>327</v>
      </c>
      <c r="C58" s="136" t="e">
        <f>+C57+C44</f>
        <v>#REF!</v>
      </c>
      <c r="D58" s="137" t="e">
        <f t="shared" si="1"/>
        <v>#REF!</v>
      </c>
      <c r="E58" s="136">
        <f>+E57+E44</f>
        <v>0</v>
      </c>
      <c r="F58" s="137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5"/>
      <c r="B59" s="138" t="s">
        <v>328</v>
      </c>
      <c r="C59" s="136" t="e">
        <f>+C6-(C37-C50)</f>
        <v>#REF!</v>
      </c>
      <c r="D59" s="137" t="e">
        <f t="shared" si="1"/>
        <v>#REF!</v>
      </c>
      <c r="E59" s="136">
        <f>+E6-(E37-E50)</f>
        <v>0</v>
      </c>
      <c r="F59" s="137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5"/>
      <c r="B60" s="138" t="s">
        <v>329</v>
      </c>
      <c r="C60" s="136" t="e">
        <f>+C61+C62</f>
        <v>#REF!</v>
      </c>
      <c r="D60" s="137" t="e">
        <f t="shared" si="1"/>
        <v>#REF!</v>
      </c>
      <c r="E60" s="136"/>
      <c r="F60" s="137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5">
        <v>4418</v>
      </c>
      <c r="B64" s="138" t="s">
        <v>332</v>
      </c>
      <c r="C64" s="136">
        <v>0</v>
      </c>
      <c r="D64" s="137">
        <f t="shared" si="1"/>
        <v>0</v>
      </c>
      <c r="E64" s="136">
        <v>0</v>
      </c>
      <c r="F64" s="137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5">
        <v>45</v>
      </c>
      <c r="B65" s="138" t="s">
        <v>320</v>
      </c>
      <c r="C65" s="136">
        <v>0</v>
      </c>
      <c r="D65" s="137">
        <f t="shared" si="1"/>
        <v>0</v>
      </c>
      <c r="E65" s="136">
        <v>0</v>
      </c>
      <c r="F65" s="137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5"/>
      <c r="B66" s="138" t="s">
        <v>333</v>
      </c>
      <c r="C66" s="136" t="e">
        <f>+C57-C60-C64-C65</f>
        <v>#REF!</v>
      </c>
      <c r="D66" s="137" t="e">
        <f t="shared" si="1"/>
        <v>#REF!</v>
      </c>
      <c r="E66" s="136">
        <f>+E57-E60-E64-E65</f>
        <v>0</v>
      </c>
      <c r="F66" s="137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5"/>
      <c r="B67" s="138" t="s">
        <v>334</v>
      </c>
      <c r="C67" s="136" t="e">
        <f>+SUM(C68:C73)+C56</f>
        <v>#REF!</v>
      </c>
      <c r="D67" s="137" t="e">
        <f t="shared" si="1"/>
        <v>#REF!</v>
      </c>
      <c r="E67" s="136">
        <f>+SUM(E68:E73)+E56</f>
        <v>0</v>
      </c>
      <c r="F67" s="137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6">
        <v>73</v>
      </c>
      <c r="B71" s="128" t="s">
        <v>304</v>
      </c>
      <c r="C71" s="127" t="e">
        <f>+#REF!</f>
        <v>#REF!</v>
      </c>
      <c r="D71" s="112" t="e">
        <f t="shared" ref="D71:D73" si="5">+C71/$C$2*100</f>
        <v>#REF!</v>
      </c>
      <c r="E71" s="127"/>
      <c r="F71" s="112">
        <f t="shared" si="4"/>
        <v>0</v>
      </c>
    </row>
    <row r="72" spans="1:16375" ht="15" customHeight="1" x14ac:dyDescent="0.2">
      <c r="A72" s="126"/>
      <c r="B72" s="128" t="s">
        <v>338</v>
      </c>
      <c r="C72" s="127" t="e">
        <f>+#REF!</f>
        <v>#REF!</v>
      </c>
      <c r="D72" s="112" t="e">
        <f t="shared" si="5"/>
        <v>#REF!</v>
      </c>
      <c r="E72" s="127"/>
      <c r="F72" s="112">
        <f t="shared" si="4"/>
        <v>0</v>
      </c>
    </row>
    <row r="73" spans="1:16375" ht="15" customHeight="1" thickBot="1" x14ac:dyDescent="0.25">
      <c r="A73" s="129"/>
      <c r="B73" s="132" t="s">
        <v>339</v>
      </c>
      <c r="C73" s="130" t="e">
        <f>+-C66-(SUM(C68:C72)+C56)</f>
        <v>#REF!</v>
      </c>
      <c r="D73" s="131" t="e">
        <f t="shared" si="5"/>
        <v>#REF!</v>
      </c>
      <c r="E73" s="130">
        <f>+-E66-SUM(E68:E72)</f>
        <v>0</v>
      </c>
      <c r="F73" s="131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17" t="s">
        <v>252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8"/>
      <c r="N1" s="218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9"/>
      <c r="AZ1" s="219"/>
    </row>
    <row r="2" spans="1:187" ht="15" customHeight="1" x14ac:dyDescent="0.25">
      <c r="A2" s="220" t="s">
        <v>345</v>
      </c>
      <c r="B2" s="220" t="s">
        <v>346</v>
      </c>
      <c r="C2" s="216" t="s">
        <v>1</v>
      </c>
      <c r="D2" s="216"/>
      <c r="E2" s="216" t="s">
        <v>2</v>
      </c>
      <c r="F2" s="216"/>
      <c r="G2" s="216" t="s">
        <v>3</v>
      </c>
      <c r="H2" s="216"/>
      <c r="I2" s="216" t="s">
        <v>4</v>
      </c>
      <c r="J2" s="216"/>
      <c r="K2" s="216" t="s">
        <v>5</v>
      </c>
      <c r="L2" s="216"/>
      <c r="M2" s="221" t="s">
        <v>21</v>
      </c>
      <c r="N2" s="222"/>
      <c r="O2" s="216" t="s">
        <v>6</v>
      </c>
      <c r="P2" s="216"/>
      <c r="Q2" s="216" t="s">
        <v>7</v>
      </c>
      <c r="R2" s="216"/>
      <c r="S2" s="216" t="s">
        <v>8</v>
      </c>
      <c r="T2" s="216"/>
      <c r="U2" s="216" t="s">
        <v>9</v>
      </c>
      <c r="V2" s="216"/>
      <c r="W2" s="216" t="s">
        <v>10</v>
      </c>
      <c r="X2" s="216"/>
      <c r="Y2" s="216" t="s">
        <v>11</v>
      </c>
      <c r="Z2" s="216"/>
      <c r="AA2" s="216" t="s">
        <v>12</v>
      </c>
      <c r="AB2" s="216"/>
      <c r="AC2" s="216" t="s">
        <v>13</v>
      </c>
      <c r="AD2" s="216"/>
      <c r="AE2" s="216" t="s">
        <v>14</v>
      </c>
      <c r="AF2" s="216"/>
      <c r="AG2" s="216" t="s">
        <v>15</v>
      </c>
      <c r="AH2" s="216"/>
      <c r="AI2" s="216" t="s">
        <v>16</v>
      </c>
      <c r="AJ2" s="216"/>
      <c r="AK2" s="216" t="s">
        <v>17</v>
      </c>
      <c r="AL2" s="216"/>
      <c r="AM2" s="216" t="s">
        <v>18</v>
      </c>
      <c r="AN2" s="216"/>
      <c r="AO2" s="216" t="s">
        <v>19</v>
      </c>
      <c r="AP2" s="216"/>
      <c r="AQ2" s="216" t="s">
        <v>20</v>
      </c>
      <c r="AR2" s="216"/>
      <c r="AS2" s="216" t="s">
        <v>22</v>
      </c>
      <c r="AT2" s="216"/>
      <c r="AU2" s="216" t="s">
        <v>23</v>
      </c>
      <c r="AV2" s="216"/>
      <c r="AW2" s="227" t="s">
        <v>24</v>
      </c>
      <c r="AX2" s="228"/>
      <c r="AY2" s="227" t="s">
        <v>261</v>
      </c>
      <c r="AZ2" s="228"/>
      <c r="BA2" s="223" t="s">
        <v>347</v>
      </c>
      <c r="BB2" s="223" t="s">
        <v>348</v>
      </c>
      <c r="BF2" s="146">
        <v>7034000000</v>
      </c>
    </row>
    <row r="3" spans="1:187" ht="38.25" customHeight="1" x14ac:dyDescent="0.25">
      <c r="A3" s="220"/>
      <c r="B3" s="220"/>
      <c r="C3" s="144" t="s">
        <v>262</v>
      </c>
      <c r="D3" s="144" t="s">
        <v>263</v>
      </c>
      <c r="E3" s="144" t="s">
        <v>262</v>
      </c>
      <c r="F3" s="144" t="s">
        <v>263</v>
      </c>
      <c r="G3" s="144" t="s">
        <v>262</v>
      </c>
      <c r="H3" s="144" t="s">
        <v>263</v>
      </c>
      <c r="I3" s="144" t="s">
        <v>262</v>
      </c>
      <c r="J3" s="144" t="s">
        <v>263</v>
      </c>
      <c r="K3" s="144" t="s">
        <v>262</v>
      </c>
      <c r="L3" s="144" t="s">
        <v>263</v>
      </c>
      <c r="M3" s="140" t="s">
        <v>262</v>
      </c>
      <c r="N3" s="140" t="s">
        <v>263</v>
      </c>
      <c r="O3" s="144" t="s">
        <v>262</v>
      </c>
      <c r="P3" s="144" t="s">
        <v>263</v>
      </c>
      <c r="Q3" s="144" t="s">
        <v>262</v>
      </c>
      <c r="R3" s="144" t="s">
        <v>263</v>
      </c>
      <c r="S3" s="144" t="s">
        <v>262</v>
      </c>
      <c r="T3" s="144" t="s">
        <v>263</v>
      </c>
      <c r="U3" s="144" t="s">
        <v>262</v>
      </c>
      <c r="V3" s="144" t="s">
        <v>263</v>
      </c>
      <c r="W3" s="144" t="s">
        <v>262</v>
      </c>
      <c r="X3" s="144" t="s">
        <v>263</v>
      </c>
      <c r="Y3" s="144" t="s">
        <v>262</v>
      </c>
      <c r="Z3" s="144" t="s">
        <v>263</v>
      </c>
      <c r="AA3" s="144" t="s">
        <v>262</v>
      </c>
      <c r="AB3" s="144" t="s">
        <v>263</v>
      </c>
      <c r="AC3" s="144" t="s">
        <v>262</v>
      </c>
      <c r="AD3" s="144" t="s">
        <v>263</v>
      </c>
      <c r="AE3" s="144" t="s">
        <v>262</v>
      </c>
      <c r="AF3" s="144" t="s">
        <v>263</v>
      </c>
      <c r="AG3" s="144" t="s">
        <v>262</v>
      </c>
      <c r="AH3" s="144" t="s">
        <v>263</v>
      </c>
      <c r="AI3" s="144" t="s">
        <v>262</v>
      </c>
      <c r="AJ3" s="144" t="s">
        <v>263</v>
      </c>
      <c r="AK3" s="144" t="s">
        <v>262</v>
      </c>
      <c r="AL3" s="144" t="s">
        <v>263</v>
      </c>
      <c r="AM3" s="144" t="s">
        <v>262</v>
      </c>
      <c r="AN3" s="144" t="s">
        <v>263</v>
      </c>
      <c r="AO3" s="144" t="s">
        <v>262</v>
      </c>
      <c r="AP3" s="144" t="s">
        <v>263</v>
      </c>
      <c r="AQ3" s="144" t="s">
        <v>262</v>
      </c>
      <c r="AR3" s="144" t="s">
        <v>263</v>
      </c>
      <c r="AS3" s="144" t="s">
        <v>262</v>
      </c>
      <c r="AT3" s="144" t="s">
        <v>263</v>
      </c>
      <c r="AU3" s="144" t="s">
        <v>262</v>
      </c>
      <c r="AV3" s="144" t="s">
        <v>263</v>
      </c>
      <c r="AW3" s="144" t="s">
        <v>262</v>
      </c>
      <c r="AX3" s="144" t="s">
        <v>263</v>
      </c>
      <c r="AY3" s="144" t="s">
        <v>262</v>
      </c>
      <c r="AZ3" s="144" t="s">
        <v>263</v>
      </c>
      <c r="BA3" s="224"/>
      <c r="BB3" s="224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42">
        <v>0</v>
      </c>
      <c r="N5" s="142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145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145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3"/>
      <c r="N8" s="143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145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145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41"/>
      <c r="N12" s="141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41"/>
      <c r="N13" s="141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25" t="s">
        <v>352</v>
      </c>
      <c r="B14" s="226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25" t="s">
        <v>355</v>
      </c>
      <c r="B17" s="226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17" t="s">
        <v>208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8"/>
      <c r="N1" s="218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7"/>
      <c r="AZ1" s="217"/>
      <c r="BA1" s="219"/>
      <c r="BB1" s="219"/>
    </row>
    <row r="2" spans="1:54" x14ac:dyDescent="0.25">
      <c r="A2" s="220" t="s">
        <v>345</v>
      </c>
      <c r="B2" s="220" t="s">
        <v>361</v>
      </c>
      <c r="C2" s="216" t="s">
        <v>1</v>
      </c>
      <c r="D2" s="216"/>
      <c r="E2" s="216" t="s">
        <v>2</v>
      </c>
      <c r="F2" s="216"/>
      <c r="G2" s="216" t="s">
        <v>3</v>
      </c>
      <c r="H2" s="216"/>
      <c r="I2" s="216" t="s">
        <v>4</v>
      </c>
      <c r="J2" s="216"/>
      <c r="K2" s="216" t="s">
        <v>5</v>
      </c>
      <c r="L2" s="216"/>
      <c r="M2" s="216" t="s">
        <v>21</v>
      </c>
      <c r="N2" s="216"/>
      <c r="O2" s="216" t="s">
        <v>6</v>
      </c>
      <c r="P2" s="216"/>
      <c r="Q2" s="216" t="s">
        <v>7</v>
      </c>
      <c r="R2" s="216"/>
      <c r="S2" s="216" t="s">
        <v>8</v>
      </c>
      <c r="T2" s="216"/>
      <c r="U2" s="216" t="s">
        <v>9</v>
      </c>
      <c r="V2" s="216"/>
      <c r="W2" s="216" t="s">
        <v>10</v>
      </c>
      <c r="X2" s="216"/>
      <c r="Y2" s="216" t="s">
        <v>11</v>
      </c>
      <c r="Z2" s="216"/>
      <c r="AA2" s="216" t="s">
        <v>12</v>
      </c>
      <c r="AB2" s="216"/>
      <c r="AC2" s="216" t="s">
        <v>13</v>
      </c>
      <c r="AD2" s="216"/>
      <c r="AE2" s="216" t="s">
        <v>14</v>
      </c>
      <c r="AF2" s="216"/>
      <c r="AG2" s="216" t="s">
        <v>15</v>
      </c>
      <c r="AH2" s="216"/>
      <c r="AI2" s="216" t="s">
        <v>16</v>
      </c>
      <c r="AJ2" s="216"/>
      <c r="AK2" s="216" t="s">
        <v>17</v>
      </c>
      <c r="AL2" s="216"/>
      <c r="AM2" s="216" t="s">
        <v>18</v>
      </c>
      <c r="AN2" s="216"/>
      <c r="AO2" s="216" t="s">
        <v>19</v>
      </c>
      <c r="AP2" s="216"/>
      <c r="AQ2" s="216" t="s">
        <v>20</v>
      </c>
      <c r="AR2" s="216"/>
      <c r="AS2" s="216" t="s">
        <v>22</v>
      </c>
      <c r="AT2" s="216"/>
      <c r="AU2" s="216" t="s">
        <v>23</v>
      </c>
      <c r="AV2" s="216"/>
      <c r="AW2" s="227" t="s">
        <v>24</v>
      </c>
      <c r="AX2" s="228"/>
      <c r="AY2" s="232" t="s">
        <v>261</v>
      </c>
      <c r="AZ2" s="233"/>
      <c r="BA2" s="229" t="s">
        <v>358</v>
      </c>
      <c r="BB2" s="230" t="s">
        <v>359</v>
      </c>
    </row>
    <row r="3" spans="1:54" ht="51" x14ac:dyDescent="0.25">
      <c r="A3" s="220"/>
      <c r="B3" s="220"/>
      <c r="C3" s="144" t="s">
        <v>264</v>
      </c>
      <c r="D3" s="144" t="s">
        <v>265</v>
      </c>
      <c r="E3" s="144" t="s">
        <v>264</v>
      </c>
      <c r="F3" s="144" t="s">
        <v>265</v>
      </c>
      <c r="G3" s="144" t="s">
        <v>264</v>
      </c>
      <c r="H3" s="144" t="s">
        <v>265</v>
      </c>
      <c r="I3" s="144" t="s">
        <v>264</v>
      </c>
      <c r="J3" s="144" t="s">
        <v>265</v>
      </c>
      <c r="K3" s="144" t="s">
        <v>264</v>
      </c>
      <c r="L3" s="144" t="s">
        <v>265</v>
      </c>
      <c r="M3" s="144" t="s">
        <v>264</v>
      </c>
      <c r="N3" s="144" t="s">
        <v>265</v>
      </c>
      <c r="O3" s="144" t="s">
        <v>264</v>
      </c>
      <c r="P3" s="144" t="s">
        <v>265</v>
      </c>
      <c r="Q3" s="144" t="s">
        <v>264</v>
      </c>
      <c r="R3" s="144" t="s">
        <v>265</v>
      </c>
      <c r="S3" s="144" t="s">
        <v>264</v>
      </c>
      <c r="T3" s="144" t="s">
        <v>265</v>
      </c>
      <c r="U3" s="144" t="s">
        <v>264</v>
      </c>
      <c r="V3" s="144" t="s">
        <v>265</v>
      </c>
      <c r="W3" s="144" t="s">
        <v>264</v>
      </c>
      <c r="X3" s="144" t="s">
        <v>265</v>
      </c>
      <c r="Y3" s="144" t="s">
        <v>264</v>
      </c>
      <c r="Z3" s="144" t="s">
        <v>265</v>
      </c>
      <c r="AA3" s="144" t="s">
        <v>264</v>
      </c>
      <c r="AB3" s="144" t="s">
        <v>265</v>
      </c>
      <c r="AC3" s="144" t="s">
        <v>264</v>
      </c>
      <c r="AD3" s="144" t="s">
        <v>265</v>
      </c>
      <c r="AE3" s="144" t="s">
        <v>264</v>
      </c>
      <c r="AF3" s="144" t="s">
        <v>265</v>
      </c>
      <c r="AG3" s="144" t="s">
        <v>264</v>
      </c>
      <c r="AH3" s="144" t="s">
        <v>265</v>
      </c>
      <c r="AI3" s="144" t="s">
        <v>264</v>
      </c>
      <c r="AJ3" s="144" t="s">
        <v>265</v>
      </c>
      <c r="AK3" s="144" t="s">
        <v>264</v>
      </c>
      <c r="AL3" s="144" t="s">
        <v>265</v>
      </c>
      <c r="AM3" s="144" t="s">
        <v>264</v>
      </c>
      <c r="AN3" s="144" t="s">
        <v>265</v>
      </c>
      <c r="AO3" s="144" t="s">
        <v>264</v>
      </c>
      <c r="AP3" s="144" t="s">
        <v>265</v>
      </c>
      <c r="AQ3" s="144" t="s">
        <v>264</v>
      </c>
      <c r="AR3" s="144" t="s">
        <v>265</v>
      </c>
      <c r="AS3" s="144" t="s">
        <v>264</v>
      </c>
      <c r="AT3" s="144" t="s">
        <v>265</v>
      </c>
      <c r="AU3" s="144" t="s">
        <v>264</v>
      </c>
      <c r="AV3" s="144" t="s">
        <v>265</v>
      </c>
      <c r="AW3" s="144" t="s">
        <v>264</v>
      </c>
      <c r="AX3" s="144" t="s">
        <v>265</v>
      </c>
      <c r="AY3" s="144" t="s">
        <v>264</v>
      </c>
      <c r="AZ3" s="144" t="s">
        <v>265</v>
      </c>
      <c r="BA3" s="224"/>
      <c r="BB3" s="231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145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145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145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9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145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20" t="s">
        <v>360</v>
      </c>
      <c r="B17" s="220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Win 7</cp:lastModifiedBy>
  <cp:lastPrinted>2025-09-08T11:22:48Z</cp:lastPrinted>
  <dcterms:created xsi:type="dcterms:W3CDTF">2020-07-15T12:38:26Z</dcterms:created>
  <dcterms:modified xsi:type="dcterms:W3CDTF">2025-10-13T07:07:20Z</dcterms:modified>
</cp:coreProperties>
</file>